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G:\phd\journal paper\Review process\Supplementary Materials\"/>
    </mc:Choice>
  </mc:AlternateContent>
  <xr:revisionPtr revIDLastSave="0" documentId="13_ncr:1_{B0AE12BF-1955-4F90-B08A-48E0FB48147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6" i="1" l="1"/>
  <c r="P56" i="1"/>
  <c r="P43" i="1"/>
  <c r="P18" i="1"/>
  <c r="P12" i="1"/>
  <c r="P75" i="1"/>
  <c r="P71" i="1"/>
  <c r="P62" i="1"/>
  <c r="P36" i="1"/>
  <c r="P26" i="1"/>
  <c r="P78" i="1"/>
  <c r="P74" i="1"/>
  <c r="P68" i="1"/>
  <c r="P41" i="1"/>
  <c r="P31" i="1"/>
  <c r="P79" i="1"/>
  <c r="P76" i="1"/>
  <c r="P72" i="1"/>
  <c r="P47" i="1"/>
  <c r="P38" i="1"/>
  <c r="P80" i="1"/>
  <c r="P77" i="1"/>
  <c r="P73" i="1"/>
  <c r="P51" i="1"/>
  <c r="P42" i="1"/>
  <c r="P27" i="1"/>
  <c r="P17" i="1"/>
  <c r="P8" i="1"/>
  <c r="P6" i="1"/>
  <c r="P55" i="1"/>
  <c r="P45" i="1"/>
  <c r="P15" i="1"/>
  <c r="P11" i="1"/>
  <c r="P61" i="1"/>
  <c r="P49" i="1"/>
  <c r="P40" i="1"/>
  <c r="P21" i="1"/>
  <c r="P14" i="1"/>
  <c r="P67" i="1"/>
  <c r="P58" i="1"/>
  <c r="P48" i="1"/>
  <c r="P29" i="1"/>
  <c r="P20" i="1"/>
  <c r="P70" i="1"/>
  <c r="P63" i="1"/>
  <c r="P54" i="1"/>
  <c r="P33" i="1"/>
  <c r="P25" i="1"/>
  <c r="P37" i="1"/>
  <c r="P30" i="1"/>
  <c r="P23" i="1"/>
  <c r="P9" i="1"/>
  <c r="P7" i="1"/>
  <c r="P53" i="1"/>
  <c r="P46" i="1"/>
  <c r="P39" i="1"/>
  <c r="P16" i="1"/>
  <c r="P10" i="1"/>
  <c r="P59" i="1"/>
  <c r="P52" i="1"/>
  <c r="P44" i="1"/>
  <c r="P22" i="1"/>
  <c r="P13" i="1"/>
  <c r="P65" i="1"/>
  <c r="P60" i="1"/>
  <c r="P50" i="1"/>
  <c r="P28" i="1"/>
  <c r="P19" i="1"/>
  <c r="P69" i="1"/>
  <c r="P64" i="1"/>
  <c r="P57" i="1"/>
  <c r="P32" i="1"/>
  <c r="P24" i="1"/>
</calcChain>
</file>

<file path=xl/sharedStrings.xml><?xml version="1.0" encoding="utf-8"?>
<sst xmlns="http://schemas.openxmlformats.org/spreadsheetml/2006/main" count="165" uniqueCount="19">
  <si>
    <t>Sydney</t>
  </si>
  <si>
    <t xml:space="preserve">City </t>
  </si>
  <si>
    <t>Adelaide</t>
  </si>
  <si>
    <t xml:space="preserve">Melbourne </t>
  </si>
  <si>
    <t>AEP</t>
  </si>
  <si>
    <t>Duration</t>
  </si>
  <si>
    <t>30min</t>
  </si>
  <si>
    <t>60min</t>
  </si>
  <si>
    <t>360min</t>
  </si>
  <si>
    <t>720min</t>
  </si>
  <si>
    <t>1440min</t>
  </si>
  <si>
    <t>Reduction_average</t>
  </si>
  <si>
    <t>Reduction_medium</t>
  </si>
  <si>
    <t>Reduction_max</t>
  </si>
  <si>
    <t>Reduction_min</t>
  </si>
  <si>
    <t>2kL tanks</t>
  </si>
  <si>
    <t>10kL tanks</t>
  </si>
  <si>
    <t>Total run-off volume (kL)</t>
  </si>
  <si>
    <t>Rainfall depth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</si>
</sst>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P80"/>
  <sheetViews>
    <sheetView tabSelected="1" workbookViewId="0">
      <selection activeCell="N10" sqref="N10"/>
    </sheetView>
  </sheetViews>
  <sheetFormatPr defaultRowHeight="15" x14ac:dyDescent="0.25"/>
  <cols>
    <col min="4" max="4" width="19" bestFit="1" customWidth="1"/>
    <col min="5" max="5" width="11.28515625" bestFit="1" customWidth="1"/>
    <col min="8" max="8" width="18.28515625" bestFit="1" customWidth="1"/>
    <col min="9" max="9" width="18.7109375" bestFit="1" customWidth="1"/>
    <col min="10" max="10" width="14.85546875" bestFit="1" customWidth="1"/>
    <col min="11" max="11" width="14.5703125" bestFit="1" customWidth="1"/>
    <col min="12" max="12" width="18.28515625" bestFit="1" customWidth="1"/>
    <col min="13" max="13" width="18.7109375" bestFit="1" customWidth="1"/>
    <col min="14" max="14" width="14.85546875" bestFit="1" customWidth="1"/>
    <col min="15" max="15" width="14.5703125" bestFit="1" customWidth="1"/>
    <col min="16" max="16" width="23.42578125" bestFit="1" customWidth="1"/>
  </cols>
  <sheetData>
    <row r="4" spans="4:16" x14ac:dyDescent="0.25">
      <c r="H4" s="1" t="s">
        <v>15</v>
      </c>
      <c r="I4" s="1"/>
      <c r="J4" s="1"/>
      <c r="K4" s="1"/>
      <c r="L4" s="1" t="s">
        <v>16</v>
      </c>
      <c r="M4" s="1"/>
      <c r="N4" s="1"/>
      <c r="O4" s="1"/>
    </row>
    <row r="5" spans="4:16" x14ac:dyDescent="0.25">
      <c r="D5" s="2" t="s">
        <v>18</v>
      </c>
      <c r="E5" s="2" t="s">
        <v>1</v>
      </c>
      <c r="F5" s="2" t="s">
        <v>4</v>
      </c>
      <c r="G5" s="2" t="s">
        <v>5</v>
      </c>
      <c r="H5" s="2" t="s">
        <v>11</v>
      </c>
      <c r="I5" s="2" t="s">
        <v>12</v>
      </c>
      <c r="J5" s="2" t="s">
        <v>13</v>
      </c>
      <c r="K5" s="2" t="s">
        <v>14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17</v>
      </c>
    </row>
    <row r="6" spans="4:16" x14ac:dyDescent="0.25">
      <c r="D6" s="2">
        <v>13.6</v>
      </c>
      <c r="E6" s="2" t="s">
        <v>3</v>
      </c>
      <c r="F6" s="3">
        <v>0.5</v>
      </c>
      <c r="G6" s="2" t="s">
        <v>6</v>
      </c>
      <c r="H6" s="2">
        <v>89.940161756336167</v>
      </c>
      <c r="I6" s="2">
        <v>90.906607921992915</v>
      </c>
      <c r="J6" s="2">
        <v>91.536026854954031</v>
      </c>
      <c r="K6" s="2">
        <v>86.641197168353969</v>
      </c>
      <c r="L6" s="2">
        <v>100</v>
      </c>
      <c r="M6" s="2">
        <v>100</v>
      </c>
      <c r="N6" s="2">
        <v>100</v>
      </c>
      <c r="O6" s="2">
        <v>100</v>
      </c>
      <c r="P6" s="2">
        <f>2.73*2</f>
        <v>5.46</v>
      </c>
    </row>
    <row r="7" spans="4:16" x14ac:dyDescent="0.25">
      <c r="D7" s="2">
        <v>13.8</v>
      </c>
      <c r="E7" s="2" t="s">
        <v>2</v>
      </c>
      <c r="F7" s="3">
        <v>0.5</v>
      </c>
      <c r="G7" s="2" t="s">
        <v>6</v>
      </c>
      <c r="H7" s="2">
        <v>90.833064627671689</v>
      </c>
      <c r="I7" s="2">
        <v>90.688483030317968</v>
      </c>
      <c r="J7" s="2">
        <v>92.748511846803822</v>
      </c>
      <c r="K7" s="2">
        <v>88.062906023261618</v>
      </c>
      <c r="L7" s="2">
        <v>100</v>
      </c>
      <c r="M7" s="2">
        <v>100</v>
      </c>
      <c r="N7" s="2">
        <v>100</v>
      </c>
      <c r="O7" s="2">
        <v>100</v>
      </c>
      <c r="P7" s="2">
        <f>2.76*2</f>
        <v>5.52</v>
      </c>
    </row>
    <row r="8" spans="4:16" x14ac:dyDescent="0.25">
      <c r="D8" s="2">
        <v>17.399999999999999</v>
      </c>
      <c r="E8" s="2" t="s">
        <v>3</v>
      </c>
      <c r="F8" s="3">
        <v>0.5</v>
      </c>
      <c r="G8" s="2" t="s">
        <v>7</v>
      </c>
      <c r="H8" s="2">
        <v>79.767492864461758</v>
      </c>
      <c r="I8" s="2">
        <v>78.70348747321097</v>
      </c>
      <c r="J8" s="2">
        <v>92.622245982827721</v>
      </c>
      <c r="K8" s="2">
        <v>70.268074216428445</v>
      </c>
      <c r="L8" s="2">
        <v>100</v>
      </c>
      <c r="M8" s="2">
        <v>100</v>
      </c>
      <c r="N8" s="2">
        <v>100</v>
      </c>
      <c r="O8" s="2">
        <v>100</v>
      </c>
      <c r="P8" s="2">
        <f>3.25*2</f>
        <v>6.5</v>
      </c>
    </row>
    <row r="9" spans="4:16" x14ac:dyDescent="0.25">
      <c r="D9" s="2">
        <v>17.899999999999999</v>
      </c>
      <c r="E9" s="2" t="s">
        <v>2</v>
      </c>
      <c r="F9" s="3">
        <v>0.5</v>
      </c>
      <c r="G9" s="2" t="s">
        <v>7</v>
      </c>
      <c r="H9" s="2">
        <v>78.651011855196572</v>
      </c>
      <c r="I9" s="2">
        <v>79.812464673947204</v>
      </c>
      <c r="J9" s="2">
        <v>83.960793444477957</v>
      </c>
      <c r="K9" s="2">
        <v>66.625994216506456</v>
      </c>
      <c r="L9" s="2">
        <v>100</v>
      </c>
      <c r="M9" s="2">
        <v>100</v>
      </c>
      <c r="N9" s="2">
        <v>100</v>
      </c>
      <c r="O9" s="2">
        <v>100</v>
      </c>
      <c r="P9" s="2">
        <f>3.49*2</f>
        <v>6.98</v>
      </c>
    </row>
    <row r="10" spans="4:16" x14ac:dyDescent="0.25">
      <c r="D10" s="2">
        <v>22.7</v>
      </c>
      <c r="E10" s="2" t="s">
        <v>2</v>
      </c>
      <c r="F10" s="3">
        <v>0.1</v>
      </c>
      <c r="G10" s="2" t="s">
        <v>6</v>
      </c>
      <c r="H10" s="2">
        <v>61.91338683438822</v>
      </c>
      <c r="I10" s="2">
        <v>64.550481550061022</v>
      </c>
      <c r="J10" s="2">
        <v>71.676243560007237</v>
      </c>
      <c r="K10" s="2">
        <v>37.641955528693686</v>
      </c>
      <c r="L10" s="2">
        <v>100</v>
      </c>
      <c r="M10" s="2">
        <v>100</v>
      </c>
      <c r="N10" s="2">
        <v>100</v>
      </c>
      <c r="O10" s="2">
        <v>100</v>
      </c>
      <c r="P10" s="2">
        <f>4.56*2</f>
        <v>9.1199999999999992</v>
      </c>
    </row>
    <row r="11" spans="4:16" x14ac:dyDescent="0.25">
      <c r="D11" s="2">
        <v>22.8</v>
      </c>
      <c r="E11" s="2" t="s">
        <v>3</v>
      </c>
      <c r="F11" s="3">
        <v>0.1</v>
      </c>
      <c r="G11" s="2" t="s">
        <v>6</v>
      </c>
      <c r="H11" s="2">
        <v>60.838453469642999</v>
      </c>
      <c r="I11" s="2">
        <v>61.933911751855156</v>
      </c>
      <c r="J11" s="2">
        <v>67.463782794903821</v>
      </c>
      <c r="K11" s="2">
        <v>47.259755995163573</v>
      </c>
      <c r="L11" s="2">
        <v>100</v>
      </c>
      <c r="M11" s="2">
        <v>100</v>
      </c>
      <c r="N11" s="2">
        <v>100</v>
      </c>
      <c r="O11" s="2">
        <v>100</v>
      </c>
      <c r="P11" s="2">
        <f>4.57*2</f>
        <v>9.14</v>
      </c>
    </row>
    <row r="12" spans="4:16" x14ac:dyDescent="0.25">
      <c r="D12" s="2">
        <v>25</v>
      </c>
      <c r="E12" s="2" t="s">
        <v>0</v>
      </c>
      <c r="F12" s="3">
        <v>0.5</v>
      </c>
      <c r="G12" s="2" t="s">
        <v>6</v>
      </c>
      <c r="H12" s="2">
        <v>57.53370015533612</v>
      </c>
      <c r="I12" s="2">
        <v>59.470333532470761</v>
      </c>
      <c r="J12" s="2">
        <v>72.381846318074722</v>
      </c>
      <c r="K12" s="2">
        <v>42.206661912275933</v>
      </c>
      <c r="L12" s="2">
        <v>100</v>
      </c>
      <c r="M12" s="2">
        <v>100</v>
      </c>
      <c r="N12" s="2">
        <v>100</v>
      </c>
      <c r="O12" s="2">
        <v>100</v>
      </c>
      <c r="P12" s="2">
        <f>5.03*2</f>
        <v>10.06</v>
      </c>
    </row>
    <row r="13" spans="4:16" x14ac:dyDescent="0.25">
      <c r="D13" s="2">
        <v>26.8</v>
      </c>
      <c r="E13" s="2" t="s">
        <v>2</v>
      </c>
      <c r="F13" s="3">
        <v>0.05</v>
      </c>
      <c r="G13" s="2" t="s">
        <v>6</v>
      </c>
      <c r="H13" s="2">
        <v>63.047050343807612</v>
      </c>
      <c r="I13" s="2">
        <v>63.328514792291401</v>
      </c>
      <c r="J13" s="2">
        <v>71.708119041438295</v>
      </c>
      <c r="K13" s="2">
        <v>52.263482968122197</v>
      </c>
      <c r="L13" s="2">
        <v>100</v>
      </c>
      <c r="M13" s="2">
        <v>100</v>
      </c>
      <c r="N13" s="2">
        <v>100</v>
      </c>
      <c r="O13" s="2">
        <v>100</v>
      </c>
      <c r="P13" s="2">
        <f>5.37*2</f>
        <v>10.74</v>
      </c>
    </row>
    <row r="14" spans="4:16" x14ac:dyDescent="0.25">
      <c r="D14" s="2">
        <v>27.2</v>
      </c>
      <c r="E14" s="2" t="s">
        <v>3</v>
      </c>
      <c r="F14" s="3">
        <v>0.05</v>
      </c>
      <c r="G14" s="2" t="s">
        <v>6</v>
      </c>
      <c r="H14" s="2">
        <v>55.157384858553051</v>
      </c>
      <c r="I14" s="2">
        <v>57.783951106208903</v>
      </c>
      <c r="J14" s="2">
        <v>63.004687198686959</v>
      </c>
      <c r="K14" s="2">
        <v>38.33819538819025</v>
      </c>
      <c r="L14" s="2">
        <v>100</v>
      </c>
      <c r="M14" s="2">
        <v>100</v>
      </c>
      <c r="N14" s="2">
        <v>100</v>
      </c>
      <c r="O14" s="2">
        <v>100</v>
      </c>
      <c r="P14" s="2">
        <f>5.4*2</f>
        <v>10.8</v>
      </c>
    </row>
    <row r="15" spans="4:16" x14ac:dyDescent="0.25">
      <c r="D15" s="2">
        <v>28.7</v>
      </c>
      <c r="E15" s="2" t="s">
        <v>3</v>
      </c>
      <c r="F15" s="3">
        <v>0.1</v>
      </c>
      <c r="G15" s="2" t="s">
        <v>7</v>
      </c>
      <c r="H15" s="2">
        <v>53.527371268478348</v>
      </c>
      <c r="I15" s="2">
        <v>53.566074621839618</v>
      </c>
      <c r="J15" s="2">
        <v>63.149199736878558</v>
      </c>
      <c r="K15" s="2">
        <v>39.982890265168521</v>
      </c>
      <c r="L15" s="2">
        <v>100</v>
      </c>
      <c r="M15" s="2">
        <v>100</v>
      </c>
      <c r="N15" s="2">
        <v>100</v>
      </c>
      <c r="O15" s="2">
        <v>100</v>
      </c>
      <c r="P15" s="2">
        <f>5.74*2</f>
        <v>11.48</v>
      </c>
    </row>
    <row r="16" spans="4:16" x14ac:dyDescent="0.25">
      <c r="D16" s="2">
        <v>29.1</v>
      </c>
      <c r="E16" s="2" t="s">
        <v>2</v>
      </c>
      <c r="F16" s="3">
        <v>0.1</v>
      </c>
      <c r="G16" s="2" t="s">
        <v>7</v>
      </c>
      <c r="H16" s="2">
        <v>49.398618094954074</v>
      </c>
      <c r="I16" s="2">
        <v>49.659639012374981</v>
      </c>
      <c r="J16" s="2">
        <v>68.918548794454637</v>
      </c>
      <c r="K16" s="2">
        <v>26.372638437417166</v>
      </c>
      <c r="L16" s="2">
        <v>100</v>
      </c>
      <c r="M16" s="2">
        <v>100</v>
      </c>
      <c r="N16" s="2">
        <v>100</v>
      </c>
      <c r="O16" s="2">
        <v>100</v>
      </c>
      <c r="P16" s="2">
        <f>5.81*2</f>
        <v>11.62</v>
      </c>
    </row>
    <row r="17" spans="4:16" x14ac:dyDescent="0.25">
      <c r="D17" s="2">
        <v>31.7</v>
      </c>
      <c r="E17" s="2" t="s">
        <v>3</v>
      </c>
      <c r="F17" s="3">
        <v>0.5</v>
      </c>
      <c r="G17" s="2" t="s">
        <v>8</v>
      </c>
      <c r="H17" s="2">
        <v>50.898867291706651</v>
      </c>
      <c r="I17" s="2">
        <v>53.990120074751921</v>
      </c>
      <c r="J17" s="2">
        <v>78.167565414473103</v>
      </c>
      <c r="K17" s="2">
        <v>26.793852290484459</v>
      </c>
      <c r="L17" s="2">
        <v>100</v>
      </c>
      <c r="M17" s="2">
        <v>100</v>
      </c>
      <c r="N17" s="2">
        <v>100</v>
      </c>
      <c r="O17" s="2">
        <v>100</v>
      </c>
      <c r="P17" s="2">
        <f>6.21*2</f>
        <v>12.42</v>
      </c>
    </row>
    <row r="18" spans="4:16" x14ac:dyDescent="0.25">
      <c r="D18" s="2">
        <v>32.299999999999997</v>
      </c>
      <c r="E18" s="2" t="s">
        <v>0</v>
      </c>
      <c r="F18" s="3">
        <v>0.5</v>
      </c>
      <c r="G18" s="2" t="s">
        <v>7</v>
      </c>
      <c r="H18" s="2">
        <v>55.079256345325028</v>
      </c>
      <c r="I18" s="2">
        <v>56.065744766556129</v>
      </c>
      <c r="J18" s="2">
        <v>65.562951523734526</v>
      </c>
      <c r="K18" s="2">
        <v>35.784341902933072</v>
      </c>
      <c r="L18" s="2">
        <v>100</v>
      </c>
      <c r="M18" s="2">
        <v>100</v>
      </c>
      <c r="N18" s="2">
        <v>100</v>
      </c>
      <c r="O18" s="2">
        <v>100</v>
      </c>
      <c r="P18" s="2">
        <f>5.79*2</f>
        <v>11.58</v>
      </c>
    </row>
    <row r="19" spans="4:16" x14ac:dyDescent="0.25">
      <c r="D19" s="2">
        <v>32.9</v>
      </c>
      <c r="E19" s="2" t="s">
        <v>2</v>
      </c>
      <c r="F19" s="3">
        <v>0.02</v>
      </c>
      <c r="G19" s="2" t="s">
        <v>6</v>
      </c>
      <c r="H19" s="2">
        <v>56.086262938313709</v>
      </c>
      <c r="I19" s="2">
        <v>53.541520899189713</v>
      </c>
      <c r="J19" s="2">
        <v>71.049044522461884</v>
      </c>
      <c r="K19" s="2">
        <v>44.173158054059911</v>
      </c>
      <c r="L19" s="2">
        <v>100</v>
      </c>
      <c r="M19" s="2">
        <v>100</v>
      </c>
      <c r="N19" s="2">
        <v>100</v>
      </c>
      <c r="O19" s="2">
        <v>100</v>
      </c>
      <c r="P19" s="2">
        <f>6.62*2</f>
        <v>13.24</v>
      </c>
    </row>
    <row r="20" spans="4:16" x14ac:dyDescent="0.25">
      <c r="D20" s="2">
        <v>33.6</v>
      </c>
      <c r="E20" s="2" t="s">
        <v>3</v>
      </c>
      <c r="F20" s="3">
        <v>0.02</v>
      </c>
      <c r="G20" s="2" t="s">
        <v>6</v>
      </c>
      <c r="H20" s="2">
        <v>46.193601008493886</v>
      </c>
      <c r="I20" s="2">
        <v>45.842327282505792</v>
      </c>
      <c r="J20" s="2">
        <v>52.579338072263624</v>
      </c>
      <c r="K20" s="2">
        <v>39.718146465018741</v>
      </c>
      <c r="L20" s="2">
        <v>100</v>
      </c>
      <c r="M20" s="2">
        <v>100</v>
      </c>
      <c r="N20" s="2">
        <v>100</v>
      </c>
      <c r="O20" s="2">
        <v>100</v>
      </c>
      <c r="P20" s="2">
        <f>6.74*2</f>
        <v>13.48</v>
      </c>
    </row>
    <row r="21" spans="4:16" x14ac:dyDescent="0.25">
      <c r="D21" s="2">
        <v>34.1</v>
      </c>
      <c r="E21" s="2" t="s">
        <v>3</v>
      </c>
      <c r="F21" s="3">
        <v>0.05</v>
      </c>
      <c r="G21" s="2" t="s">
        <v>7</v>
      </c>
      <c r="H21" s="2">
        <v>52.149192356940112</v>
      </c>
      <c r="I21" s="2">
        <v>54.968667626138895</v>
      </c>
      <c r="J21" s="2">
        <v>63.389384288255016</v>
      </c>
      <c r="K21" s="2">
        <v>36.858844098364983</v>
      </c>
      <c r="L21" s="2">
        <v>100</v>
      </c>
      <c r="M21" s="2">
        <v>100</v>
      </c>
      <c r="N21" s="2">
        <v>100</v>
      </c>
      <c r="O21" s="2">
        <v>100</v>
      </c>
      <c r="P21" s="2">
        <f>6.83*2</f>
        <v>13.66</v>
      </c>
    </row>
    <row r="22" spans="4:16" x14ac:dyDescent="0.25">
      <c r="D22" s="2">
        <v>34.299999999999997</v>
      </c>
      <c r="E22" s="2" t="s">
        <v>2</v>
      </c>
      <c r="F22" s="3">
        <v>0.05</v>
      </c>
      <c r="G22" s="2" t="s">
        <v>7</v>
      </c>
      <c r="H22" s="2">
        <v>55.082373491665386</v>
      </c>
      <c r="I22" s="2">
        <v>55.48042075421408</v>
      </c>
      <c r="J22" s="2">
        <v>71.942176153819986</v>
      </c>
      <c r="K22" s="2">
        <v>41.735575713020516</v>
      </c>
      <c r="L22" s="2">
        <v>100</v>
      </c>
      <c r="M22" s="2">
        <v>100</v>
      </c>
      <c r="N22" s="2">
        <v>100</v>
      </c>
      <c r="O22" s="2">
        <v>100</v>
      </c>
      <c r="P22" s="2">
        <f>6.86*2</f>
        <v>13.72</v>
      </c>
    </row>
    <row r="23" spans="4:16" x14ac:dyDescent="0.25">
      <c r="D23" s="2">
        <v>34.6</v>
      </c>
      <c r="E23" s="2" t="s">
        <v>2</v>
      </c>
      <c r="F23" s="3">
        <v>0.5</v>
      </c>
      <c r="G23" s="2" t="s">
        <v>8</v>
      </c>
      <c r="H23" s="2">
        <v>58.834879172176798</v>
      </c>
      <c r="I23" s="2">
        <v>53.611213481610449</v>
      </c>
      <c r="J23" s="2">
        <v>80.493292950921528</v>
      </c>
      <c r="K23" s="2">
        <v>41.877839685597692</v>
      </c>
      <c r="L23" s="2">
        <v>100</v>
      </c>
      <c r="M23" s="2">
        <v>100</v>
      </c>
      <c r="N23" s="2">
        <v>100</v>
      </c>
      <c r="O23" s="2">
        <v>100</v>
      </c>
      <c r="P23" s="2">
        <f>6.5*2</f>
        <v>13</v>
      </c>
    </row>
    <row r="24" spans="4:16" x14ac:dyDescent="0.25">
      <c r="D24" s="2">
        <v>37.9</v>
      </c>
      <c r="E24" s="2" t="s">
        <v>2</v>
      </c>
      <c r="F24" s="3">
        <v>0.01</v>
      </c>
      <c r="G24" s="2" t="s">
        <v>6</v>
      </c>
      <c r="H24" s="2">
        <v>49.534796780123884</v>
      </c>
      <c r="I24" s="2">
        <v>48.012908181570666</v>
      </c>
      <c r="J24" s="2">
        <v>64.575210293637213</v>
      </c>
      <c r="K24" s="2">
        <v>36.134178569560717</v>
      </c>
      <c r="L24" s="2">
        <v>100</v>
      </c>
      <c r="M24" s="2">
        <v>100</v>
      </c>
      <c r="N24" s="2">
        <v>100</v>
      </c>
      <c r="O24" s="2">
        <v>100</v>
      </c>
      <c r="P24" s="2">
        <f>7.62*2</f>
        <v>15.24</v>
      </c>
    </row>
    <row r="25" spans="4:16" x14ac:dyDescent="0.25">
      <c r="D25" s="2">
        <v>39.200000000000003</v>
      </c>
      <c r="E25" s="2" t="s">
        <v>3</v>
      </c>
      <c r="F25" s="3">
        <v>0.01</v>
      </c>
      <c r="G25" s="2" t="s">
        <v>6</v>
      </c>
      <c r="H25" s="2">
        <v>40.487746187897237</v>
      </c>
      <c r="I25" s="2">
        <v>39.734516451436463</v>
      </c>
      <c r="J25" s="2">
        <v>47.29810413523483</v>
      </c>
      <c r="K25" s="2">
        <v>34.888119000677044</v>
      </c>
      <c r="L25" s="2">
        <v>100</v>
      </c>
      <c r="M25" s="2">
        <v>100</v>
      </c>
      <c r="N25" s="2">
        <v>100</v>
      </c>
      <c r="O25" s="2">
        <v>100</v>
      </c>
      <c r="P25" s="2">
        <f>7.87*2</f>
        <v>15.74</v>
      </c>
    </row>
    <row r="26" spans="4:16" x14ac:dyDescent="0.25">
      <c r="D26" s="2">
        <v>39.6</v>
      </c>
      <c r="E26" s="2" t="s">
        <v>0</v>
      </c>
      <c r="F26" s="3">
        <v>0.1</v>
      </c>
      <c r="G26" s="2" t="s">
        <v>6</v>
      </c>
      <c r="H26" s="2">
        <v>43.802937819357588</v>
      </c>
      <c r="I26" s="2">
        <v>45.158026497237302</v>
      </c>
      <c r="J26" s="2">
        <v>48.38940352630717</v>
      </c>
      <c r="K26" s="2">
        <v>37.776487161355135</v>
      </c>
      <c r="L26" s="2">
        <v>100</v>
      </c>
      <c r="M26" s="2">
        <v>100</v>
      </c>
      <c r="N26" s="2">
        <v>100</v>
      </c>
      <c r="O26" s="2">
        <v>100</v>
      </c>
      <c r="P26" s="2">
        <f>7.94*2</f>
        <v>15.88</v>
      </c>
    </row>
    <row r="27" spans="4:16" x14ac:dyDescent="0.25">
      <c r="D27" s="2">
        <v>40.200000000000003</v>
      </c>
      <c r="E27" s="2" t="s">
        <v>3</v>
      </c>
      <c r="F27" s="3">
        <v>0.5</v>
      </c>
      <c r="G27" s="2" t="s">
        <v>9</v>
      </c>
      <c r="H27" s="2">
        <v>51.759859977632644</v>
      </c>
      <c r="I27" s="2">
        <v>53.444436158303944</v>
      </c>
      <c r="J27" s="2">
        <v>74.97220673665484</v>
      </c>
      <c r="K27" s="2">
        <v>19.558692736761927</v>
      </c>
      <c r="L27" s="2">
        <v>100</v>
      </c>
      <c r="M27" s="2">
        <v>100</v>
      </c>
      <c r="N27" s="2">
        <v>100</v>
      </c>
      <c r="O27" s="2">
        <v>100</v>
      </c>
      <c r="P27" s="2">
        <f>7.14*2</f>
        <v>14.28</v>
      </c>
    </row>
    <row r="28" spans="4:16" x14ac:dyDescent="0.25">
      <c r="D28" s="2">
        <v>41.9</v>
      </c>
      <c r="E28" s="2" t="s">
        <v>2</v>
      </c>
      <c r="F28" s="3">
        <v>0.02</v>
      </c>
      <c r="G28" s="2" t="s">
        <v>7</v>
      </c>
      <c r="H28" s="2">
        <v>47.673057752293339</v>
      </c>
      <c r="I28" s="2">
        <v>54.344192804994009</v>
      </c>
      <c r="J28" s="2">
        <v>69.600791730556892</v>
      </c>
      <c r="K28" s="2">
        <v>11.616997482376124</v>
      </c>
      <c r="L28" s="2">
        <v>100</v>
      </c>
      <c r="M28" s="2">
        <v>100</v>
      </c>
      <c r="N28" s="2">
        <v>100</v>
      </c>
      <c r="O28" s="2">
        <v>100</v>
      </c>
      <c r="P28" s="2">
        <f>8.37*2</f>
        <v>16.739999999999998</v>
      </c>
    </row>
    <row r="29" spans="4:16" x14ac:dyDescent="0.25">
      <c r="D29" s="2">
        <v>41.9</v>
      </c>
      <c r="E29" s="2" t="s">
        <v>3</v>
      </c>
      <c r="F29" s="3">
        <v>0.02</v>
      </c>
      <c r="G29" s="2" t="s">
        <v>7</v>
      </c>
      <c r="H29" s="2">
        <v>45.935499233660231</v>
      </c>
      <c r="I29" s="2">
        <v>44.784313254330996</v>
      </c>
      <c r="J29" s="2">
        <v>63.55180651780806</v>
      </c>
      <c r="K29" s="2">
        <v>32.900890949967909</v>
      </c>
      <c r="L29" s="2">
        <v>100</v>
      </c>
      <c r="M29" s="2">
        <v>100</v>
      </c>
      <c r="N29" s="2">
        <v>100</v>
      </c>
      <c r="O29" s="2">
        <v>100</v>
      </c>
      <c r="P29" s="2">
        <f>8.4*2</f>
        <v>16.8</v>
      </c>
    </row>
    <row r="30" spans="4:16" x14ac:dyDescent="0.25">
      <c r="D30" s="2">
        <v>44.5</v>
      </c>
      <c r="E30" s="2" t="s">
        <v>2</v>
      </c>
      <c r="F30" s="3">
        <v>0.5</v>
      </c>
      <c r="G30" s="2" t="s">
        <v>9</v>
      </c>
      <c r="H30" s="2">
        <v>52.759422367415638</v>
      </c>
      <c r="I30" s="2">
        <v>54.144633681349205</v>
      </c>
      <c r="J30" s="2">
        <v>66.344361709951087</v>
      </c>
      <c r="K30" s="2">
        <v>41.430363649476</v>
      </c>
      <c r="L30" s="2">
        <v>100</v>
      </c>
      <c r="M30" s="2">
        <v>100</v>
      </c>
      <c r="N30" s="2">
        <v>100</v>
      </c>
      <c r="O30" s="2">
        <v>100</v>
      </c>
      <c r="P30" s="2">
        <f>8.71*2</f>
        <v>17.420000000000002</v>
      </c>
    </row>
    <row r="31" spans="4:16" x14ac:dyDescent="0.25">
      <c r="D31" s="2">
        <v>45.5</v>
      </c>
      <c r="E31" s="2" t="s">
        <v>0</v>
      </c>
      <c r="F31" s="3">
        <v>0.05</v>
      </c>
      <c r="G31" s="2" t="s">
        <v>6</v>
      </c>
      <c r="H31" s="2">
        <v>41.248333526684441</v>
      </c>
      <c r="I31" s="2">
        <v>43.708667246619967</v>
      </c>
      <c r="J31" s="2">
        <v>50.436903807216702</v>
      </c>
      <c r="K31" s="2">
        <v>30.413927619297333</v>
      </c>
      <c r="L31" s="2">
        <v>100</v>
      </c>
      <c r="M31" s="2">
        <v>100</v>
      </c>
      <c r="N31" s="2">
        <v>100</v>
      </c>
      <c r="O31" s="2">
        <v>100</v>
      </c>
      <c r="P31" s="2">
        <f>9.15*2</f>
        <v>18.3</v>
      </c>
    </row>
    <row r="32" spans="4:16" x14ac:dyDescent="0.25">
      <c r="D32" s="2">
        <v>48.5</v>
      </c>
      <c r="E32" s="2" t="s">
        <v>2</v>
      </c>
      <c r="F32" s="3">
        <v>0.01</v>
      </c>
      <c r="G32" s="2" t="s">
        <v>7</v>
      </c>
      <c r="H32" s="2">
        <v>46.968545500813498</v>
      </c>
      <c r="I32" s="2">
        <v>55.511182402429014</v>
      </c>
      <c r="J32" s="2">
        <v>64.684423782769102</v>
      </c>
      <c r="K32" s="2">
        <v>12.103393505749862</v>
      </c>
      <c r="L32" s="2">
        <v>100</v>
      </c>
      <c r="M32" s="2">
        <v>100</v>
      </c>
      <c r="N32" s="2">
        <v>100</v>
      </c>
      <c r="O32" s="2">
        <v>100</v>
      </c>
      <c r="P32" s="2">
        <f>9.68*2</f>
        <v>19.36</v>
      </c>
    </row>
    <row r="33" spans="4:16" x14ac:dyDescent="0.25">
      <c r="D33" s="2">
        <v>48.6</v>
      </c>
      <c r="E33" s="2" t="s">
        <v>3</v>
      </c>
      <c r="F33" s="3">
        <v>0.01</v>
      </c>
      <c r="G33" s="2" t="s">
        <v>7</v>
      </c>
      <c r="H33" s="2">
        <v>44.400651072309657</v>
      </c>
      <c r="I33" s="2">
        <v>40.423240765844056</v>
      </c>
      <c r="J33" s="2">
        <v>63.333410782203572</v>
      </c>
      <c r="K33" s="2">
        <v>34.15218138148991</v>
      </c>
      <c r="L33" s="2">
        <v>100</v>
      </c>
      <c r="M33" s="2">
        <v>100</v>
      </c>
      <c r="N33" s="2">
        <v>100</v>
      </c>
      <c r="O33" s="2">
        <v>100</v>
      </c>
      <c r="P33" s="2">
        <f>9.74*2</f>
        <v>19.48</v>
      </c>
    </row>
    <row r="34" spans="4:16" x14ac:dyDescent="0.25">
      <c r="D34" s="2">
        <v>50.1</v>
      </c>
      <c r="E34" s="2" t="s">
        <v>3</v>
      </c>
      <c r="F34" s="3">
        <v>0.1</v>
      </c>
      <c r="G34" s="2" t="s">
        <v>8</v>
      </c>
      <c r="H34" s="2">
        <v>50.048697106951991</v>
      </c>
      <c r="I34" s="2">
        <v>54.077259830149018</v>
      </c>
      <c r="J34" s="2">
        <v>66.869467938797072</v>
      </c>
      <c r="K34" s="2">
        <v>25.191542847376713</v>
      </c>
      <c r="L34" s="2">
        <v>99.206549022327067</v>
      </c>
      <c r="M34" s="2">
        <v>99.265521182845561</v>
      </c>
      <c r="N34" s="2">
        <v>99.45720716715239</v>
      </c>
      <c r="O34" s="2">
        <v>98.832958370478551</v>
      </c>
      <c r="P34" s="2">
        <v>20.079999999999998</v>
      </c>
    </row>
    <row r="35" spans="4:16" x14ac:dyDescent="0.25">
      <c r="D35" s="2">
        <v>50.6</v>
      </c>
      <c r="E35" s="2" t="s">
        <v>3</v>
      </c>
      <c r="F35" s="3">
        <v>0.5</v>
      </c>
      <c r="G35" s="2" t="s">
        <v>10</v>
      </c>
      <c r="H35" s="2">
        <v>33.755090649174939</v>
      </c>
      <c r="I35" s="2">
        <v>36.95513639016481</v>
      </c>
      <c r="J35" s="2">
        <v>55.338928430094846</v>
      </c>
      <c r="K35" s="2">
        <v>13.635579128036209</v>
      </c>
      <c r="L35" s="2">
        <v>63.759613740611073</v>
      </c>
      <c r="M35" s="2">
        <v>67.983050987273643</v>
      </c>
      <c r="N35" s="2">
        <v>89.991266229352661</v>
      </c>
      <c r="O35" s="2">
        <v>37.460246954784836</v>
      </c>
      <c r="P35" s="2">
        <v>20.309999999999999</v>
      </c>
    </row>
    <row r="36" spans="4:16" x14ac:dyDescent="0.25">
      <c r="D36" s="2">
        <v>51</v>
      </c>
      <c r="E36" s="2" t="s">
        <v>0</v>
      </c>
      <c r="F36" s="3">
        <v>0.1</v>
      </c>
      <c r="G36" s="2" t="s">
        <v>7</v>
      </c>
      <c r="H36" s="2">
        <v>42.579106540569633</v>
      </c>
      <c r="I36" s="2">
        <v>40.189009637464864</v>
      </c>
      <c r="J36" s="2">
        <v>59.55648124861753</v>
      </c>
      <c r="K36" s="2">
        <v>32.401673583585143</v>
      </c>
      <c r="L36" s="2">
        <v>90.56948361201637</v>
      </c>
      <c r="M36" s="2">
        <v>90.882867340535398</v>
      </c>
      <c r="N36" s="2">
        <v>94.233795346337544</v>
      </c>
      <c r="O36" s="2">
        <v>86.32880175790703</v>
      </c>
      <c r="P36" s="2">
        <f>10.15*2</f>
        <v>20.3</v>
      </c>
    </row>
    <row r="37" spans="4:16" x14ac:dyDescent="0.25">
      <c r="D37" s="2">
        <v>53.2</v>
      </c>
      <c r="E37" s="2" t="s">
        <v>2</v>
      </c>
      <c r="F37" s="3">
        <v>0.5</v>
      </c>
      <c r="G37" s="2" t="s">
        <v>10</v>
      </c>
      <c r="H37" s="2">
        <v>41.335551271646885</v>
      </c>
      <c r="I37" s="2">
        <v>52.904478532455684</v>
      </c>
      <c r="J37" s="2">
        <v>68.150956112502271</v>
      </c>
      <c r="K37" s="2">
        <v>9.4087407906458065</v>
      </c>
      <c r="L37" s="2">
        <v>65.391077800679938</v>
      </c>
      <c r="M37" s="2">
        <v>75.502552040212208</v>
      </c>
      <c r="N37" s="2">
        <v>86.686500272413952</v>
      </c>
      <c r="O37" s="2">
        <v>35.266736307857897</v>
      </c>
      <c r="P37" s="2">
        <f>P33/D33*D37</f>
        <v>21.323786008230453</v>
      </c>
    </row>
    <row r="38" spans="4:16" x14ac:dyDescent="0.25">
      <c r="D38" s="2">
        <v>53.3</v>
      </c>
      <c r="E38" s="2" t="s">
        <v>0</v>
      </c>
      <c r="F38" s="3">
        <v>0.02</v>
      </c>
      <c r="G38" s="2" t="s">
        <v>6</v>
      </c>
      <c r="H38" s="2">
        <v>23.865562293063984</v>
      </c>
      <c r="I38" s="2">
        <v>28.269170988756812</v>
      </c>
      <c r="J38" s="2">
        <v>39.146210767429146</v>
      </c>
      <c r="K38" s="2">
        <v>0.4592025867543777</v>
      </c>
      <c r="L38" s="2">
        <v>96.139692560730623</v>
      </c>
      <c r="M38" s="2">
        <v>96.114947443477035</v>
      </c>
      <c r="N38" s="2">
        <v>97.107592255260883</v>
      </c>
      <c r="O38" s="2">
        <v>95.110058532892907</v>
      </c>
      <c r="P38" s="2">
        <f>10.69*2</f>
        <v>21.38</v>
      </c>
    </row>
    <row r="39" spans="4:16" x14ac:dyDescent="0.25">
      <c r="D39" s="2">
        <v>54</v>
      </c>
      <c r="E39" s="2" t="s">
        <v>2</v>
      </c>
      <c r="F39" s="3">
        <v>0.1</v>
      </c>
      <c r="G39" s="2" t="s">
        <v>8</v>
      </c>
      <c r="H39" s="2">
        <v>57.839172770804581</v>
      </c>
      <c r="I39" s="2">
        <v>61.677124610474195</v>
      </c>
      <c r="J39" s="2">
        <v>67.413703294545769</v>
      </c>
      <c r="K39" s="2">
        <v>44.040565520372589</v>
      </c>
      <c r="L39" s="2">
        <v>77.293262612679669</v>
      </c>
      <c r="M39" s="2">
        <v>77.900950102704826</v>
      </c>
      <c r="N39" s="2">
        <v>88.620867359359906</v>
      </c>
      <c r="O39" s="2">
        <v>64.504476766552159</v>
      </c>
      <c r="P39" s="2">
        <f>10.25*2</f>
        <v>20.5</v>
      </c>
    </row>
    <row r="40" spans="4:16" x14ac:dyDescent="0.25">
      <c r="D40" s="2">
        <v>58.4</v>
      </c>
      <c r="E40" s="2" t="s">
        <v>3</v>
      </c>
      <c r="F40" s="3">
        <v>0.05</v>
      </c>
      <c r="G40" s="2" t="s">
        <v>8</v>
      </c>
      <c r="H40" s="2">
        <v>45.790479864630036</v>
      </c>
      <c r="I40" s="2">
        <v>47.624149006691923</v>
      </c>
      <c r="J40" s="2">
        <v>63.393822929281718</v>
      </c>
      <c r="K40" s="2">
        <v>25.376805735388441</v>
      </c>
      <c r="L40" s="2">
        <v>53.225317248422833</v>
      </c>
      <c r="M40" s="2">
        <v>54.670529972047177</v>
      </c>
      <c r="N40" s="2">
        <v>84.116504891085242</v>
      </c>
      <c r="O40" s="2">
        <v>26.479307858886912</v>
      </c>
      <c r="P40" s="2">
        <f>11.24*2</f>
        <v>22.48</v>
      </c>
    </row>
    <row r="41" spans="4:16" x14ac:dyDescent="0.25">
      <c r="D41" s="2">
        <v>58.5</v>
      </c>
      <c r="E41" s="2" t="s">
        <v>0</v>
      </c>
      <c r="F41" s="3">
        <v>0.05</v>
      </c>
      <c r="G41" s="2" t="s">
        <v>7</v>
      </c>
      <c r="H41" s="2">
        <v>38.743072190199698</v>
      </c>
      <c r="I41" s="2">
        <v>36.771058205597072</v>
      </c>
      <c r="J41" s="2">
        <v>57.129098767858167</v>
      </c>
      <c r="K41" s="2">
        <v>25.176220385559578</v>
      </c>
      <c r="L41" s="2">
        <v>92.02730533233985</v>
      </c>
      <c r="M41" s="2">
        <v>92.865432324128221</v>
      </c>
      <c r="N41" s="2">
        <v>93.279635703976723</v>
      </c>
      <c r="O41" s="2">
        <v>89.59848803566075</v>
      </c>
      <c r="P41" s="2">
        <f>11.58*2</f>
        <v>23.16</v>
      </c>
    </row>
    <row r="42" spans="4:16" x14ac:dyDescent="0.25">
      <c r="D42" s="2">
        <v>59.2</v>
      </c>
      <c r="E42" s="2" t="s">
        <v>0</v>
      </c>
      <c r="F42" s="3">
        <v>0.01</v>
      </c>
      <c r="G42" s="2" t="s">
        <v>6</v>
      </c>
      <c r="H42" s="2">
        <v>25.877452095416338</v>
      </c>
      <c r="I42" s="2">
        <v>24.601891071232139</v>
      </c>
      <c r="J42" s="2">
        <v>64.677299024779472</v>
      </c>
      <c r="K42" s="2">
        <v>13.071133354892291</v>
      </c>
      <c r="L42" s="2">
        <v>89.52272667869633</v>
      </c>
      <c r="M42" s="2">
        <v>89.312922838135734</v>
      </c>
      <c r="N42" s="2">
        <v>92.09911817807243</v>
      </c>
      <c r="O42" s="2">
        <v>86.821904943410416</v>
      </c>
      <c r="P42" s="2">
        <f>11.87*2</f>
        <v>23.74</v>
      </c>
    </row>
    <row r="43" spans="4:16" x14ac:dyDescent="0.25">
      <c r="D43" s="2">
        <v>62.1</v>
      </c>
      <c r="E43" s="2" t="s">
        <v>0</v>
      </c>
      <c r="F43" s="3">
        <v>0.5</v>
      </c>
      <c r="G43" s="2" t="s">
        <v>8</v>
      </c>
      <c r="H43" s="2">
        <v>55.870290421601702</v>
      </c>
      <c r="I43" s="2">
        <v>56.271063158397133</v>
      </c>
      <c r="J43" s="2">
        <v>72.918897648825876</v>
      </c>
      <c r="K43" s="2">
        <v>35.113666851810457</v>
      </c>
      <c r="L43" s="2">
        <v>79.504275893688686</v>
      </c>
      <c r="M43" s="2">
        <v>78.96036842575603</v>
      </c>
      <c r="N43" s="2">
        <v>87.115275002301487</v>
      </c>
      <c r="O43" s="2">
        <v>71.795241812359407</v>
      </c>
      <c r="P43" s="2">
        <f>10.49*2</f>
        <v>20.98</v>
      </c>
    </row>
    <row r="44" spans="4:16" x14ac:dyDescent="0.25">
      <c r="D44" s="2">
        <v>62.6</v>
      </c>
      <c r="E44" s="2" t="s">
        <v>2</v>
      </c>
      <c r="F44" s="3">
        <v>0.05</v>
      </c>
      <c r="G44" s="2" t="s">
        <v>8</v>
      </c>
      <c r="H44" s="2">
        <v>54.851755785628185</v>
      </c>
      <c r="I44" s="2">
        <v>60.531746962997516</v>
      </c>
      <c r="J44" s="2">
        <v>64.650353239183161</v>
      </c>
      <c r="K44" s="2">
        <v>36.427400171262128</v>
      </c>
      <c r="L44" s="2">
        <v>81.717885966745868</v>
      </c>
      <c r="M44" s="2">
        <v>82.439387881796719</v>
      </c>
      <c r="N44" s="2">
        <v>88.760645334145792</v>
      </c>
      <c r="O44" s="2">
        <v>75.040469357084632</v>
      </c>
      <c r="P44" s="2">
        <f>11.88*2</f>
        <v>23.76</v>
      </c>
    </row>
    <row r="45" spans="4:16" x14ac:dyDescent="0.25">
      <c r="D45" s="2">
        <v>64.099999999999994</v>
      </c>
      <c r="E45" s="2" t="s">
        <v>3</v>
      </c>
      <c r="F45" s="3">
        <v>0.1</v>
      </c>
      <c r="G45" s="2" t="s">
        <v>9</v>
      </c>
      <c r="H45" s="2">
        <v>45.417207888780368</v>
      </c>
      <c r="I45" s="2">
        <v>46.56713541041384</v>
      </c>
      <c r="J45" s="2">
        <v>62.866643011790366</v>
      </c>
      <c r="K45" s="2">
        <v>28.281012152099329</v>
      </c>
      <c r="L45" s="2">
        <v>66.061664829144263</v>
      </c>
      <c r="M45" s="2">
        <v>66.373871346536788</v>
      </c>
      <c r="N45" s="2">
        <v>81.444706861518341</v>
      </c>
      <c r="O45" s="2">
        <v>45.943512185949288</v>
      </c>
      <c r="P45" s="2">
        <f>12.45*2</f>
        <v>24.9</v>
      </c>
    </row>
    <row r="46" spans="4:16" x14ac:dyDescent="0.25">
      <c r="D46" s="2">
        <v>68.2</v>
      </c>
      <c r="E46" s="2" t="s">
        <v>2</v>
      </c>
      <c r="F46" s="3">
        <v>0.1</v>
      </c>
      <c r="G46" s="2" t="s">
        <v>9</v>
      </c>
      <c r="H46" s="2">
        <v>54.407173616279351</v>
      </c>
      <c r="I46" s="2">
        <v>55.747723274908168</v>
      </c>
      <c r="J46" s="2">
        <v>66.367995676861895</v>
      </c>
      <c r="K46" s="2">
        <v>36.133007198895264</v>
      </c>
      <c r="L46" s="2">
        <v>84.711788515005964</v>
      </c>
      <c r="M46" s="2">
        <v>84.707435340382972</v>
      </c>
      <c r="N46" s="2">
        <v>87.979754693987175</v>
      </c>
      <c r="O46" s="2">
        <v>78.680561642711481</v>
      </c>
      <c r="P46" s="2">
        <f>13.35*2</f>
        <v>26.7</v>
      </c>
    </row>
    <row r="47" spans="4:16" x14ac:dyDescent="0.25">
      <c r="D47" s="2">
        <v>68.7</v>
      </c>
      <c r="E47" s="2" t="s">
        <v>0</v>
      </c>
      <c r="F47" s="3">
        <v>0.02</v>
      </c>
      <c r="G47" s="2" t="s">
        <v>7</v>
      </c>
      <c r="H47" s="2">
        <v>27.538830021519527</v>
      </c>
      <c r="I47" s="2">
        <v>31.302350811667317</v>
      </c>
      <c r="J47" s="2">
        <v>43.102924469730645</v>
      </c>
      <c r="K47" s="2">
        <v>0.51149050652886563</v>
      </c>
      <c r="L47" s="2">
        <v>68.336286821356836</v>
      </c>
      <c r="M47" s="2">
        <v>67.084840294165971</v>
      </c>
      <c r="N47" s="2">
        <v>80.616339915696145</v>
      </c>
      <c r="O47" s="2">
        <v>61.278448341360694</v>
      </c>
      <c r="P47" s="2">
        <f>12.55*2</f>
        <v>25.1</v>
      </c>
    </row>
    <row r="48" spans="4:16" x14ac:dyDescent="0.25">
      <c r="D48" s="2">
        <v>70.7</v>
      </c>
      <c r="E48" s="2" t="s">
        <v>3</v>
      </c>
      <c r="F48" s="3">
        <v>0.02</v>
      </c>
      <c r="G48" s="2" t="s">
        <v>8</v>
      </c>
      <c r="H48" s="2">
        <v>47.249779673117636</v>
      </c>
      <c r="I48" s="2">
        <v>50.643768114067967</v>
      </c>
      <c r="J48" s="2">
        <v>75.405642494256085</v>
      </c>
      <c r="K48" s="2">
        <v>29.372187024812401</v>
      </c>
      <c r="L48" s="2">
        <v>61.562355627441818</v>
      </c>
      <c r="M48" s="2">
        <v>64.016586859391808</v>
      </c>
      <c r="N48" s="2">
        <v>81.573313360730509</v>
      </c>
      <c r="O48" s="2">
        <v>33.250131780587822</v>
      </c>
      <c r="P48" s="2">
        <f>12.77*2</f>
        <v>25.54</v>
      </c>
    </row>
    <row r="49" spans="4:16" x14ac:dyDescent="0.25">
      <c r="D49" s="2">
        <v>74.5</v>
      </c>
      <c r="E49" s="2" t="s">
        <v>3</v>
      </c>
      <c r="F49" s="3">
        <v>0.05</v>
      </c>
      <c r="G49" s="2" t="s">
        <v>9</v>
      </c>
      <c r="H49" s="2">
        <v>41.663055052120313</v>
      </c>
      <c r="I49" s="2">
        <v>42.547852407485905</v>
      </c>
      <c r="J49" s="2">
        <v>56.586745486792402</v>
      </c>
      <c r="K49" s="2">
        <v>29.304463736902076</v>
      </c>
      <c r="L49" s="2">
        <v>68.792281482175852</v>
      </c>
      <c r="M49" s="2">
        <v>68.799613138398144</v>
      </c>
      <c r="N49" s="2">
        <v>90.16717641025312</v>
      </c>
      <c r="O49" s="2">
        <v>45.350267311180929</v>
      </c>
      <c r="P49" s="2">
        <f>14.48*2</f>
        <v>28.96</v>
      </c>
    </row>
    <row r="50" spans="4:16" x14ac:dyDescent="0.25">
      <c r="D50" s="2">
        <v>74.900000000000006</v>
      </c>
      <c r="E50" s="2" t="s">
        <v>2</v>
      </c>
      <c r="F50" s="3">
        <v>0.02</v>
      </c>
      <c r="G50" s="2" t="s">
        <v>8</v>
      </c>
      <c r="H50" s="2">
        <v>42.58406740731418</v>
      </c>
      <c r="I50" s="2">
        <v>44.08538271695204</v>
      </c>
      <c r="J50" s="2">
        <v>56.196560364113388</v>
      </c>
      <c r="K50" s="2">
        <v>16.616935182127929</v>
      </c>
      <c r="L50" s="2">
        <v>76.892222718010061</v>
      </c>
      <c r="M50" s="2">
        <v>76.833258496692281</v>
      </c>
      <c r="N50" s="2">
        <v>85.326906057963242</v>
      </c>
      <c r="O50" s="2">
        <v>67.021482129525538</v>
      </c>
      <c r="P50" s="2">
        <f>14.98*2</f>
        <v>29.96</v>
      </c>
    </row>
    <row r="51" spans="4:16" x14ac:dyDescent="0.25">
      <c r="D51" s="2">
        <v>76.7</v>
      </c>
      <c r="E51" s="2" t="s">
        <v>0</v>
      </c>
      <c r="F51" s="3">
        <v>0.01</v>
      </c>
      <c r="G51" s="2" t="s">
        <v>7</v>
      </c>
      <c r="H51" s="2">
        <v>24.931600181352582</v>
      </c>
      <c r="I51" s="2">
        <v>24.386505635939265</v>
      </c>
      <c r="J51" s="2">
        <v>40.251150051224336</v>
      </c>
      <c r="K51" s="2">
        <v>1.1652370243796069</v>
      </c>
      <c r="L51" s="2">
        <v>66.986128802498655</v>
      </c>
      <c r="M51" s="2">
        <v>65.448519758942439</v>
      </c>
      <c r="N51" s="2">
        <v>76.946493840867333</v>
      </c>
      <c r="O51" s="2">
        <v>61.269025469931023</v>
      </c>
      <c r="P51" s="2">
        <f>14.91*2</f>
        <v>29.82</v>
      </c>
    </row>
    <row r="52" spans="4:16" x14ac:dyDescent="0.25">
      <c r="D52" s="2">
        <v>78.099999999999994</v>
      </c>
      <c r="E52" s="2" t="s">
        <v>2</v>
      </c>
      <c r="F52" s="3">
        <v>0.05</v>
      </c>
      <c r="G52" s="2" t="s">
        <v>9</v>
      </c>
      <c r="H52" s="2">
        <v>46.011241847830611</v>
      </c>
      <c r="I52" s="2">
        <v>51.564544715026791</v>
      </c>
      <c r="J52" s="2">
        <v>65.963166843801815</v>
      </c>
      <c r="K52" s="2">
        <v>14.498652318756273</v>
      </c>
      <c r="L52" s="2">
        <v>83.577555959522499</v>
      </c>
      <c r="M52" s="2">
        <v>82.840431916573522</v>
      </c>
      <c r="N52" s="2">
        <v>89.145858561761131</v>
      </c>
      <c r="O52" s="2">
        <v>79.613728999111444</v>
      </c>
      <c r="P52" s="2">
        <f>15.35*2</f>
        <v>30.7</v>
      </c>
    </row>
    <row r="53" spans="4:16" x14ac:dyDescent="0.25">
      <c r="D53" s="2">
        <v>80.3</v>
      </c>
      <c r="E53" s="2" t="s">
        <v>2</v>
      </c>
      <c r="F53" s="3">
        <v>0.1</v>
      </c>
      <c r="G53" s="2" t="s">
        <v>10</v>
      </c>
      <c r="H53" s="2">
        <v>40.079401714566799</v>
      </c>
      <c r="I53" s="2">
        <v>40.677834392640435</v>
      </c>
      <c r="J53" s="2">
        <v>52.37230135289024</v>
      </c>
      <c r="K53" s="2">
        <v>23.84393904121141</v>
      </c>
      <c r="L53" s="2">
        <v>63.856099805904535</v>
      </c>
      <c r="M53" s="2">
        <v>66.452049655334562</v>
      </c>
      <c r="N53" s="2">
        <v>76.01340212737874</v>
      </c>
      <c r="O53" s="2">
        <v>32.305723592187924</v>
      </c>
      <c r="P53" s="2">
        <f>14.96*2</f>
        <v>29.92</v>
      </c>
    </row>
    <row r="54" spans="4:16" x14ac:dyDescent="0.25">
      <c r="D54" s="2">
        <v>81</v>
      </c>
      <c r="E54" s="2" t="s">
        <v>3</v>
      </c>
      <c r="F54" s="3">
        <v>0.01</v>
      </c>
      <c r="G54" s="2" t="s">
        <v>8</v>
      </c>
      <c r="H54" s="2">
        <v>39.386413592539434</v>
      </c>
      <c r="I54" s="2">
        <v>42.975258047615277</v>
      </c>
      <c r="J54" s="2">
        <v>71.110229099752459</v>
      </c>
      <c r="K54" s="2">
        <v>15.066725587253071</v>
      </c>
      <c r="L54" s="2">
        <v>65.120018415500638</v>
      </c>
      <c r="M54" s="2">
        <v>67.381750485134233</v>
      </c>
      <c r="N54" s="2">
        <v>82.681787905973309</v>
      </c>
      <c r="O54" s="2">
        <v>33.940786567863498</v>
      </c>
      <c r="P54" s="2">
        <f>14.64*2</f>
        <v>29.28</v>
      </c>
    </row>
    <row r="55" spans="4:16" x14ac:dyDescent="0.25">
      <c r="D55" s="2">
        <v>82.6</v>
      </c>
      <c r="E55" s="2" t="s">
        <v>3</v>
      </c>
      <c r="F55" s="3">
        <v>0.1</v>
      </c>
      <c r="G55" s="2" t="s">
        <v>10</v>
      </c>
      <c r="H55" s="2">
        <v>37.192357253743559</v>
      </c>
      <c r="I55" s="2">
        <v>39.134739477830699</v>
      </c>
      <c r="J55" s="2">
        <v>53.989582286206236</v>
      </c>
      <c r="K55" s="2">
        <v>13.946127304746911</v>
      </c>
      <c r="L55" s="2">
        <v>52.243613489081142</v>
      </c>
      <c r="M55" s="2">
        <v>53.54900338394836</v>
      </c>
      <c r="N55" s="2">
        <v>66.019348409177823</v>
      </c>
      <c r="O55" s="2">
        <v>34.086395382359335</v>
      </c>
      <c r="P55" s="2">
        <f>15.89*2</f>
        <v>31.78</v>
      </c>
    </row>
    <row r="56" spans="4:16" x14ac:dyDescent="0.25">
      <c r="D56" s="2">
        <v>83</v>
      </c>
      <c r="E56" s="2" t="s">
        <v>0</v>
      </c>
      <c r="F56" s="3">
        <v>0.5</v>
      </c>
      <c r="G56" s="2" t="s">
        <v>9</v>
      </c>
      <c r="H56" s="2">
        <v>41.150415875427321</v>
      </c>
      <c r="I56" s="2">
        <v>39.275046937462861</v>
      </c>
      <c r="J56" s="2">
        <v>58.521124645185409</v>
      </c>
      <c r="K56" s="2">
        <v>35.004697556791506</v>
      </c>
      <c r="L56" s="2">
        <v>75.596735396396042</v>
      </c>
      <c r="M56" s="2">
        <v>77.408970841266722</v>
      </c>
      <c r="N56" s="2">
        <v>84.861266998648858</v>
      </c>
      <c r="O56" s="2">
        <v>63.77359577661398</v>
      </c>
      <c r="P56" s="2">
        <f>13.81*2</f>
        <v>27.62</v>
      </c>
    </row>
    <row r="57" spans="4:16" x14ac:dyDescent="0.25">
      <c r="D57" s="2">
        <v>85</v>
      </c>
      <c r="E57" s="2" t="s">
        <v>2</v>
      </c>
      <c r="F57" s="3">
        <v>0.01</v>
      </c>
      <c r="G57" s="2" t="s">
        <v>8</v>
      </c>
      <c r="H57" s="2">
        <v>38.202112394231477</v>
      </c>
      <c r="I57" s="2">
        <v>40.43619801555046</v>
      </c>
      <c r="J57" s="2">
        <v>52.553790016519351</v>
      </c>
      <c r="K57" s="2">
        <v>16.528869275755113</v>
      </c>
      <c r="L57" s="2">
        <v>76.846419466038739</v>
      </c>
      <c r="M57" s="2">
        <v>76.221848916385269</v>
      </c>
      <c r="N57" s="2">
        <v>86.598320199183959</v>
      </c>
      <c r="O57" s="2">
        <v>71.21000296019082</v>
      </c>
      <c r="P57" s="2">
        <f>17*2</f>
        <v>34</v>
      </c>
    </row>
    <row r="58" spans="4:16" x14ac:dyDescent="0.25">
      <c r="D58" s="2">
        <v>89.9</v>
      </c>
      <c r="E58" s="2" t="s">
        <v>3</v>
      </c>
      <c r="F58" s="3">
        <v>0.02</v>
      </c>
      <c r="G58" s="2" t="s">
        <v>9</v>
      </c>
      <c r="H58" s="2">
        <v>34.015737580416626</v>
      </c>
      <c r="I58" s="2">
        <v>32.665311125412416</v>
      </c>
      <c r="J58" s="2">
        <v>59.15163587578968</v>
      </c>
      <c r="K58" s="2">
        <v>23.220668484696734</v>
      </c>
      <c r="L58" s="2">
        <v>72.269008768169911</v>
      </c>
      <c r="M58" s="2">
        <v>72.684903870379031</v>
      </c>
      <c r="N58" s="2">
        <v>88.952277228266922</v>
      </c>
      <c r="O58" s="2">
        <v>54.70293292770441</v>
      </c>
      <c r="P58" s="2">
        <f>17.8*2</f>
        <v>35.6</v>
      </c>
    </row>
    <row r="59" spans="4:16" x14ac:dyDescent="0.25">
      <c r="D59" s="2">
        <v>91.1</v>
      </c>
      <c r="E59" s="2" t="s">
        <v>2</v>
      </c>
      <c r="F59" s="3">
        <v>0.05</v>
      </c>
      <c r="G59" s="2" t="s">
        <v>10</v>
      </c>
      <c r="H59" s="2">
        <v>36.753413059146567</v>
      </c>
      <c r="I59" s="2">
        <v>37.989698098997323</v>
      </c>
      <c r="J59" s="2">
        <v>51.767365844187054</v>
      </c>
      <c r="K59" s="2">
        <v>24.906865323137854</v>
      </c>
      <c r="L59" s="2">
        <v>65.473393100494675</v>
      </c>
      <c r="M59" s="2">
        <v>67.038394328703802</v>
      </c>
      <c r="N59" s="2">
        <v>78.437175318577729</v>
      </c>
      <c r="O59" s="2">
        <v>35.272468862240416</v>
      </c>
      <c r="P59" s="2">
        <f>17.01*2</f>
        <v>34.020000000000003</v>
      </c>
    </row>
    <row r="60" spans="4:16" x14ac:dyDescent="0.25">
      <c r="D60" s="2">
        <v>92.4</v>
      </c>
      <c r="E60" s="2" t="s">
        <v>2</v>
      </c>
      <c r="F60" s="3">
        <v>0.02</v>
      </c>
      <c r="G60" s="2" t="s">
        <v>9</v>
      </c>
      <c r="H60" s="2">
        <v>40.380616962948167</v>
      </c>
      <c r="I60" s="2">
        <v>46.137210651340432</v>
      </c>
      <c r="J60" s="2">
        <v>53.71747662894105</v>
      </c>
      <c r="K60" s="2">
        <v>3.4910643473603523E-2</v>
      </c>
      <c r="L60" s="2">
        <v>77.364282104498201</v>
      </c>
      <c r="M60" s="2">
        <v>77.712871966966347</v>
      </c>
      <c r="N60" s="2">
        <v>87.099428488596757</v>
      </c>
      <c r="O60" s="2">
        <v>63.360561772482541</v>
      </c>
      <c r="P60" s="2">
        <f>18.48*2</f>
        <v>36.96</v>
      </c>
    </row>
    <row r="61" spans="4:16" x14ac:dyDescent="0.25">
      <c r="D61" s="2">
        <v>95.9</v>
      </c>
      <c r="E61" s="2" t="s">
        <v>3</v>
      </c>
      <c r="F61" s="3">
        <v>0.05</v>
      </c>
      <c r="G61" s="2" t="s">
        <v>10</v>
      </c>
      <c r="H61" s="2">
        <v>36.105525444117646</v>
      </c>
      <c r="I61" s="2">
        <v>36.470817504718426</v>
      </c>
      <c r="J61" s="2">
        <v>51.164034479408727</v>
      </c>
      <c r="K61" s="2">
        <v>15.073285037648059</v>
      </c>
      <c r="L61" s="2">
        <v>51.603069424102259</v>
      </c>
      <c r="M61" s="2">
        <v>53.872231430778903</v>
      </c>
      <c r="N61" s="2">
        <v>66.974687114825628</v>
      </c>
      <c r="O61" s="2">
        <v>22.517364986890794</v>
      </c>
      <c r="P61" s="2">
        <f>18.47*2</f>
        <v>36.94</v>
      </c>
    </row>
    <row r="62" spans="4:16" x14ac:dyDescent="0.25">
      <c r="D62" s="2">
        <v>99.5</v>
      </c>
      <c r="E62" s="2" t="s">
        <v>0</v>
      </c>
      <c r="F62" s="3">
        <v>0.1</v>
      </c>
      <c r="G62" s="2" t="s">
        <v>8</v>
      </c>
      <c r="H62" s="2">
        <v>33.859749198432084</v>
      </c>
      <c r="I62" s="2">
        <v>35.084723391107289</v>
      </c>
      <c r="J62" s="2">
        <v>44.074699505733996</v>
      </c>
      <c r="K62" s="2">
        <v>18.91354738776781</v>
      </c>
      <c r="L62" s="2">
        <v>73.266225185171578</v>
      </c>
      <c r="M62" s="2">
        <v>75.54275190666317</v>
      </c>
      <c r="N62" s="2">
        <v>83.030697336567442</v>
      </c>
      <c r="O62" s="2">
        <v>58.408241979070553</v>
      </c>
      <c r="P62" s="2">
        <f>19.03*2</f>
        <v>38.06</v>
      </c>
    </row>
    <row r="63" spans="4:16" x14ac:dyDescent="0.25">
      <c r="D63" s="2">
        <v>102</v>
      </c>
      <c r="E63" s="2" t="s">
        <v>3</v>
      </c>
      <c r="F63" s="3">
        <v>0.01</v>
      </c>
      <c r="G63" s="2" t="s">
        <v>9</v>
      </c>
      <c r="H63" s="2">
        <v>26.918993192794879</v>
      </c>
      <c r="I63" s="2">
        <v>28.719675314422055</v>
      </c>
      <c r="J63" s="2">
        <v>44.825421454247369</v>
      </c>
      <c r="K63" s="2">
        <v>3.916140704639163</v>
      </c>
      <c r="L63" s="2">
        <v>72.862558061498206</v>
      </c>
      <c r="M63" s="2">
        <v>74.373596145495441</v>
      </c>
      <c r="N63" s="2">
        <v>86.538976233983263</v>
      </c>
      <c r="O63" s="2">
        <v>56.618649854735779</v>
      </c>
      <c r="P63" s="2">
        <f>20.21*2</f>
        <v>40.42</v>
      </c>
    </row>
    <row r="64" spans="4:16" x14ac:dyDescent="0.25">
      <c r="D64" s="2">
        <v>104</v>
      </c>
      <c r="E64" s="2" t="s">
        <v>2</v>
      </c>
      <c r="F64" s="3">
        <v>0.01</v>
      </c>
      <c r="G64" s="2" t="s">
        <v>9</v>
      </c>
      <c r="H64" s="2">
        <v>36.725324614030569</v>
      </c>
      <c r="I64" s="2">
        <v>41.493754309415039</v>
      </c>
      <c r="J64" s="2">
        <v>49.714694809476164</v>
      </c>
      <c r="K64" s="2">
        <v>0</v>
      </c>
      <c r="L64" s="2">
        <v>75.579434500535029</v>
      </c>
      <c r="M64" s="2">
        <v>75.925319541477023</v>
      </c>
      <c r="N64" s="2">
        <v>85.456350836145177</v>
      </c>
      <c r="O64" s="2">
        <v>63.592989084215425</v>
      </c>
      <c r="P64" s="2">
        <f>20.8*2</f>
        <v>41.6</v>
      </c>
    </row>
    <row r="65" spans="4:16" x14ac:dyDescent="0.25">
      <c r="D65" s="2">
        <v>107</v>
      </c>
      <c r="E65" s="2" t="s">
        <v>2</v>
      </c>
      <c r="F65" s="3">
        <v>0.02</v>
      </c>
      <c r="G65" s="2" t="s">
        <v>10</v>
      </c>
      <c r="H65" s="2">
        <v>31.754582427192211</v>
      </c>
      <c r="I65" s="2">
        <v>31.555805370416081</v>
      </c>
      <c r="J65" s="2">
        <v>49.584214926156307</v>
      </c>
      <c r="K65" s="2">
        <v>13.583412892356819</v>
      </c>
      <c r="L65" s="2">
        <v>64.727294268885615</v>
      </c>
      <c r="M65" s="2">
        <v>68.715578772587023</v>
      </c>
      <c r="N65" s="2">
        <v>78.329262680021287</v>
      </c>
      <c r="O65" s="2">
        <v>35.491843426688888</v>
      </c>
      <c r="P65" s="2">
        <f>19.57*2</f>
        <v>39.14</v>
      </c>
    </row>
    <row r="66" spans="4:16" x14ac:dyDescent="0.25">
      <c r="D66" s="2">
        <v>112</v>
      </c>
      <c r="E66" s="2" t="s">
        <v>0</v>
      </c>
      <c r="F66" s="3">
        <v>0.5</v>
      </c>
      <c r="G66" s="2" t="s">
        <v>10</v>
      </c>
      <c r="H66" s="2">
        <v>39.363687977713646</v>
      </c>
      <c r="I66" s="2">
        <v>39.909177739636654</v>
      </c>
      <c r="J66" s="2">
        <v>54.950915521484312</v>
      </c>
      <c r="K66" s="2">
        <v>26.643103028938707</v>
      </c>
      <c r="L66" s="2">
        <v>65.315662625416152</v>
      </c>
      <c r="M66" s="2">
        <v>70.38427254631975</v>
      </c>
      <c r="N66" s="2">
        <v>78.998844253896408</v>
      </c>
      <c r="O66" s="2">
        <v>33.163716093033052</v>
      </c>
      <c r="P66" s="2">
        <f>21.74*2</f>
        <v>43.48</v>
      </c>
    </row>
    <row r="67" spans="4:16" x14ac:dyDescent="0.25">
      <c r="D67" s="2">
        <v>115</v>
      </c>
      <c r="E67" s="2" t="s">
        <v>3</v>
      </c>
      <c r="F67" s="3">
        <v>0.02</v>
      </c>
      <c r="G67" s="2" t="s">
        <v>10</v>
      </c>
      <c r="H67" s="2">
        <v>39.379509548590825</v>
      </c>
      <c r="I67" s="2">
        <v>38.646404286316695</v>
      </c>
      <c r="J67" s="2">
        <v>49.509829476993886</v>
      </c>
      <c r="K67" s="2">
        <v>27.729136842155238</v>
      </c>
      <c r="L67" s="2">
        <v>63.473616079624193</v>
      </c>
      <c r="M67" s="2">
        <v>65.342668410164634</v>
      </c>
      <c r="N67" s="2">
        <v>78.847902266507546</v>
      </c>
      <c r="O67" s="2">
        <v>44.541231125541337</v>
      </c>
      <c r="P67" s="2">
        <f>22.99*2</f>
        <v>45.98</v>
      </c>
    </row>
    <row r="68" spans="4:16" x14ac:dyDescent="0.25">
      <c r="D68" s="2">
        <v>116</v>
      </c>
      <c r="E68" s="2" t="s">
        <v>0</v>
      </c>
      <c r="F68" s="3">
        <v>0.05</v>
      </c>
      <c r="G68" s="2" t="s">
        <v>8</v>
      </c>
      <c r="H68" s="2">
        <v>28.080691491919254</v>
      </c>
      <c r="I68" s="2">
        <v>29.654577325142704</v>
      </c>
      <c r="J68" s="2">
        <v>42.197166588942487</v>
      </c>
      <c r="K68" s="2">
        <v>9.0432669889497461</v>
      </c>
      <c r="L68" s="2">
        <v>68.936773120616834</v>
      </c>
      <c r="M68" s="2">
        <v>70.760210369592741</v>
      </c>
      <c r="N68" s="2">
        <v>79.262109637485509</v>
      </c>
      <c r="O68" s="2">
        <v>57.228141795542697</v>
      </c>
      <c r="P68" s="2">
        <f>22.33*2</f>
        <v>44.66</v>
      </c>
    </row>
    <row r="69" spans="4:16" x14ac:dyDescent="0.25">
      <c r="D69" s="2">
        <v>120</v>
      </c>
      <c r="E69" s="2" t="s">
        <v>2</v>
      </c>
      <c r="F69" s="3">
        <v>0.01</v>
      </c>
      <c r="G69" s="2" t="s">
        <v>10</v>
      </c>
      <c r="H69" s="2">
        <v>30.084681392101327</v>
      </c>
      <c r="I69" s="2">
        <v>27.054636634364101</v>
      </c>
      <c r="J69" s="2">
        <v>50.283936338664226</v>
      </c>
      <c r="K69" s="2">
        <v>14.864674255381443</v>
      </c>
      <c r="L69" s="2">
        <v>63.794011441566489</v>
      </c>
      <c r="M69" s="2">
        <v>66.49691230634042</v>
      </c>
      <c r="N69" s="2">
        <v>78.232445122114584</v>
      </c>
      <c r="O69" s="2">
        <v>37.165841113687243</v>
      </c>
      <c r="P69" s="2">
        <f>21.96*2</f>
        <v>43.92</v>
      </c>
    </row>
    <row r="70" spans="4:16" x14ac:dyDescent="0.25">
      <c r="D70" s="2">
        <v>131</v>
      </c>
      <c r="E70" s="2" t="s">
        <v>3</v>
      </c>
      <c r="F70" s="3">
        <v>0.01</v>
      </c>
      <c r="G70" s="2" t="s">
        <v>10</v>
      </c>
      <c r="H70" s="2">
        <v>33.959667866820439</v>
      </c>
      <c r="I70" s="2">
        <v>33.996032014104436</v>
      </c>
      <c r="J70" s="2">
        <v>46.201475748233314</v>
      </c>
      <c r="K70" s="2">
        <v>23.244523266967988</v>
      </c>
      <c r="L70" s="2">
        <v>62.805445815036215</v>
      </c>
      <c r="M70" s="2">
        <v>64.669571256006563</v>
      </c>
      <c r="N70" s="2">
        <v>76.777540195620077</v>
      </c>
      <c r="O70" s="2">
        <v>42.856242248574944</v>
      </c>
      <c r="P70" s="2">
        <f>26.2*2</f>
        <v>52.4</v>
      </c>
    </row>
    <row r="71" spans="4:16" x14ac:dyDescent="0.25">
      <c r="D71" s="2">
        <v>136</v>
      </c>
      <c r="E71" s="2" t="s">
        <v>0</v>
      </c>
      <c r="F71" s="3">
        <v>0.1</v>
      </c>
      <c r="G71" s="2" t="s">
        <v>9</v>
      </c>
      <c r="H71" s="2">
        <v>20.782601651805379</v>
      </c>
      <c r="I71" s="2">
        <v>23.407673024547734</v>
      </c>
      <c r="J71" s="2">
        <v>47.67995039701519</v>
      </c>
      <c r="K71" s="2">
        <v>0</v>
      </c>
      <c r="L71" s="2">
        <v>70.171958588532874</v>
      </c>
      <c r="M71" s="2">
        <v>71.739000738612646</v>
      </c>
      <c r="N71" s="2">
        <v>88.435490999492885</v>
      </c>
      <c r="O71" s="2">
        <v>57.058455212936487</v>
      </c>
      <c r="P71" s="2">
        <f>26.34*2</f>
        <v>52.68</v>
      </c>
    </row>
    <row r="72" spans="4:16" x14ac:dyDescent="0.25">
      <c r="D72" s="2">
        <v>138</v>
      </c>
      <c r="E72" s="2" t="s">
        <v>0</v>
      </c>
      <c r="F72" s="3">
        <v>0.02</v>
      </c>
      <c r="G72" s="2" t="s">
        <v>8</v>
      </c>
      <c r="H72" s="2">
        <v>15.212183681926444</v>
      </c>
      <c r="I72" s="2">
        <v>14.21422461437373</v>
      </c>
      <c r="J72" s="2">
        <v>44.76158225396901</v>
      </c>
      <c r="K72" s="2">
        <v>0.15345341733036177</v>
      </c>
      <c r="L72" s="2">
        <v>66.012235686480679</v>
      </c>
      <c r="M72" s="2">
        <v>67.074900040112823</v>
      </c>
      <c r="N72" s="2">
        <v>78.07238514636947</v>
      </c>
      <c r="O72" s="2">
        <v>48.463421252821291</v>
      </c>
      <c r="P72" s="2">
        <f>27.62*2</f>
        <v>55.24</v>
      </c>
    </row>
    <row r="73" spans="4:16" x14ac:dyDescent="0.25">
      <c r="D73" s="2">
        <v>156</v>
      </c>
      <c r="E73" s="2" t="s">
        <v>0</v>
      </c>
      <c r="F73" s="3">
        <v>0.01</v>
      </c>
      <c r="G73" s="2" t="s">
        <v>8</v>
      </c>
      <c r="H73" s="2">
        <v>7.899543608375355</v>
      </c>
      <c r="I73" s="2">
        <v>0.65070335450282202</v>
      </c>
      <c r="J73" s="2">
        <v>26.009199396536275</v>
      </c>
      <c r="K73" s="2">
        <v>0</v>
      </c>
      <c r="L73" s="2">
        <v>62.610449125568927</v>
      </c>
      <c r="M73" s="2">
        <v>65.630564324688891</v>
      </c>
      <c r="N73" s="2">
        <v>76.260902034302831</v>
      </c>
      <c r="O73" s="2">
        <v>40.414488009600014</v>
      </c>
      <c r="P73" s="2">
        <f>31.21*2</f>
        <v>62.42</v>
      </c>
    </row>
    <row r="74" spans="4:16" x14ac:dyDescent="0.25">
      <c r="D74" s="2">
        <v>159</v>
      </c>
      <c r="E74" s="2" t="s">
        <v>0</v>
      </c>
      <c r="F74" s="3">
        <v>0.05</v>
      </c>
      <c r="G74" s="2" t="s">
        <v>9</v>
      </c>
      <c r="H74" s="2">
        <v>12.836508434886326</v>
      </c>
      <c r="I74" s="2">
        <v>7.4986037564161165</v>
      </c>
      <c r="J74" s="2">
        <v>33.618158472381864</v>
      </c>
      <c r="K74" s="2">
        <v>0</v>
      </c>
      <c r="L74" s="2">
        <v>66.613405094090609</v>
      </c>
      <c r="M74" s="2">
        <v>68.778412837180269</v>
      </c>
      <c r="N74" s="2">
        <v>85.439711003699202</v>
      </c>
      <c r="O74" s="2">
        <v>51.256541156230497</v>
      </c>
      <c r="P74" s="2">
        <f>30.86*2</f>
        <v>61.72</v>
      </c>
    </row>
    <row r="75" spans="4:16" x14ac:dyDescent="0.25">
      <c r="D75" s="2">
        <v>187</v>
      </c>
      <c r="E75" s="2" t="s">
        <v>0</v>
      </c>
      <c r="F75" s="3">
        <v>0.1</v>
      </c>
      <c r="G75" s="2" t="s">
        <v>10</v>
      </c>
      <c r="H75" s="2">
        <v>16.850986947648988</v>
      </c>
      <c r="I75" s="2">
        <v>17.561318146694802</v>
      </c>
      <c r="J75" s="2">
        <v>27.963355397298862</v>
      </c>
      <c r="K75" s="2">
        <v>0.35778594933143831</v>
      </c>
      <c r="L75" s="2">
        <v>58.168805914467647</v>
      </c>
      <c r="M75" s="2">
        <v>58.24260738999196</v>
      </c>
      <c r="N75" s="2">
        <v>78.008121694539085</v>
      </c>
      <c r="O75" s="2">
        <v>44.006928962325169</v>
      </c>
      <c r="P75" s="2">
        <f>36.94*2</f>
        <v>73.88</v>
      </c>
    </row>
    <row r="76" spans="4:16" x14ac:dyDescent="0.25">
      <c r="D76" s="2">
        <v>191</v>
      </c>
      <c r="E76" s="2" t="s">
        <v>0</v>
      </c>
      <c r="F76" s="3">
        <v>0.02</v>
      </c>
      <c r="G76" s="2" t="s">
        <v>9</v>
      </c>
      <c r="H76" s="2">
        <v>1.5000527793314791</v>
      </c>
      <c r="I76" s="2">
        <v>0.22443689483938747</v>
      </c>
      <c r="J76" s="2">
        <v>11.179027985120646</v>
      </c>
      <c r="K76" s="2">
        <v>0</v>
      </c>
      <c r="L76" s="2">
        <v>51.048677404531254</v>
      </c>
      <c r="M76" s="2">
        <v>55.056838217786037</v>
      </c>
      <c r="N76" s="2">
        <v>78.014057990813896</v>
      </c>
      <c r="O76" s="2">
        <v>5.4151571825200424</v>
      </c>
      <c r="P76" s="2">
        <f>33.88*2</f>
        <v>67.760000000000005</v>
      </c>
    </row>
    <row r="77" spans="4:16" x14ac:dyDescent="0.25">
      <c r="D77" s="2">
        <v>216</v>
      </c>
      <c r="E77" s="2" t="s">
        <v>0</v>
      </c>
      <c r="F77" s="3">
        <v>0.01</v>
      </c>
      <c r="G77" s="2" t="s">
        <v>9</v>
      </c>
      <c r="H77" s="2">
        <v>0.11507446936492256</v>
      </c>
      <c r="I77" s="2">
        <v>0.13701007180307637</v>
      </c>
      <c r="J77" s="2">
        <v>0.44177617923312468</v>
      </c>
      <c r="K77" s="2">
        <v>0</v>
      </c>
      <c r="L77" s="2">
        <v>23.90570598780635</v>
      </c>
      <c r="M77" s="2">
        <v>21.974184036329092</v>
      </c>
      <c r="N77" s="2">
        <v>68.117679806566542</v>
      </c>
      <c r="O77" s="2">
        <v>0</v>
      </c>
      <c r="P77" s="2">
        <f>37.86*2</f>
        <v>75.72</v>
      </c>
    </row>
    <row r="78" spans="4:16" x14ac:dyDescent="0.25">
      <c r="D78" s="2">
        <v>220</v>
      </c>
      <c r="E78" s="2" t="s">
        <v>0</v>
      </c>
      <c r="F78" s="3">
        <v>0.05</v>
      </c>
      <c r="G78" s="2" t="s">
        <v>10</v>
      </c>
      <c r="H78" s="2">
        <v>10.570791676377087</v>
      </c>
      <c r="I78" s="2">
        <v>13.059380350807357</v>
      </c>
      <c r="J78" s="2">
        <v>23.463906649645587</v>
      </c>
      <c r="K78" s="2">
        <v>0.17710237392902292</v>
      </c>
      <c r="L78" s="2">
        <v>56.596750922840023</v>
      </c>
      <c r="M78" s="2">
        <v>58.271660689331298</v>
      </c>
      <c r="N78" s="2">
        <v>75.552597419879248</v>
      </c>
      <c r="O78" s="2">
        <v>41.88513927989635</v>
      </c>
      <c r="P78" s="2">
        <f>43.48*2</f>
        <v>86.96</v>
      </c>
    </row>
    <row r="79" spans="4:16" x14ac:dyDescent="0.25">
      <c r="D79" s="2">
        <v>265</v>
      </c>
      <c r="E79" s="2" t="s">
        <v>0</v>
      </c>
      <c r="F79" s="3">
        <v>0.02</v>
      </c>
      <c r="G79" s="2" t="s">
        <v>10</v>
      </c>
      <c r="H79" s="2">
        <v>6.7286766079071514</v>
      </c>
      <c r="I79" s="2">
        <v>3.0562339230145525</v>
      </c>
      <c r="J79" s="2">
        <v>15.515242287210681</v>
      </c>
      <c r="K79" s="2">
        <v>0.11370218384156233</v>
      </c>
      <c r="L79" s="2">
        <v>46.479975386942606</v>
      </c>
      <c r="M79" s="2">
        <v>47.480990107701111</v>
      </c>
      <c r="N79" s="2">
        <v>59.909073905189899</v>
      </c>
      <c r="O79" s="2">
        <v>28.439298636417536</v>
      </c>
      <c r="P79" s="2">
        <f>51.15*2</f>
        <v>102.3</v>
      </c>
    </row>
    <row r="80" spans="4:16" x14ac:dyDescent="0.25">
      <c r="D80" s="2">
        <v>300</v>
      </c>
      <c r="E80" s="2" t="s">
        <v>0</v>
      </c>
      <c r="F80" s="3">
        <v>0.01</v>
      </c>
      <c r="G80" s="2" t="s">
        <v>10</v>
      </c>
      <c r="H80" s="2">
        <v>1.7475776073647389</v>
      </c>
      <c r="I80" s="2">
        <v>0.31408629654625952</v>
      </c>
      <c r="J80" s="2">
        <v>12.926318365886758</v>
      </c>
      <c r="K80" s="2">
        <v>0</v>
      </c>
      <c r="L80" s="2">
        <v>31.902820953620051</v>
      </c>
      <c r="M80" s="2">
        <v>29.704017738177232</v>
      </c>
      <c r="N80" s="2">
        <v>59.770088426158217</v>
      </c>
      <c r="O80" s="2">
        <v>0.33774528982166113</v>
      </c>
      <c r="P80" s="2">
        <f>58.06*2</f>
        <v>116.12</v>
      </c>
    </row>
  </sheetData>
  <sortState xmlns:xlrd2="http://schemas.microsoft.com/office/spreadsheetml/2017/richdata2" ref="D6:P80">
    <sortCondition ref="D5"/>
  </sortState>
  <mergeCells count="2">
    <mergeCell ref="H4:K4"/>
    <mergeCell ref="L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</dc:creator>
  <cp:lastModifiedBy>Jerry</cp:lastModifiedBy>
  <dcterms:created xsi:type="dcterms:W3CDTF">2015-06-05T18:17:20Z</dcterms:created>
  <dcterms:modified xsi:type="dcterms:W3CDTF">2019-09-26T13:05:08Z</dcterms:modified>
</cp:coreProperties>
</file>