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5.xml" ContentType="application/vnd.openxmlformats-officedocument.spreadsheetml.pivotCacheDefinition+xml"/>
  <Override PartName="/xl/pivotCache/pivotCacheRecords5.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pivotTables/pivotTable1.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xl/pivotTables/pivotTable9.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0116"/>
  <workbookPr defaultThemeVersion="166925"/>
  <mc:AlternateContent xmlns:mc="http://schemas.openxmlformats.org/markup-compatibility/2006">
    <mc:Choice Requires="x15">
      <x15ac:absPath xmlns:x15ac="http://schemas.microsoft.com/office/spreadsheetml/2010/11/ac" url="/Users/a1066578/Box Sync/Adelaide/Fellowship/Admin/FInal rpeort/Mackay 2017b Denmark Sludge/"/>
    </mc:Choice>
  </mc:AlternateContent>
  <bookViews>
    <workbookView xWindow="5580" yWindow="2360" windowWidth="27640" windowHeight="16940" xr2:uid="{59502A24-FD4A-E54C-AA14-06317A846F5B}"/>
  </bookViews>
  <sheets>
    <sheet name="READ ME" sheetId="1" r:id="rId1"/>
    <sheet name="Soil - moisture" sheetId="2" r:id="rId2"/>
    <sheet name="Soil - Colwell P" sheetId="3" r:id="rId3"/>
    <sheet name="Data" sheetId="13" r:id="rId4"/>
    <sheet name="P uptake rate calculation" sheetId="14" r:id="rId5"/>
    <sheet name="Pivot" sheetId="15" r:id="rId6"/>
    <sheet name="graphs" sheetId="16" r:id="rId7"/>
    <sheet name="Soil - Colwell P pivot" sheetId="4" r:id="rId8"/>
    <sheet name="Soil - DGT P" sheetId="5" r:id="rId9"/>
    <sheet name="DGT data for R" sheetId="6" r:id="rId10"/>
    <sheet name="Soil - DGT - pivot" sheetId="7" r:id="rId11"/>
    <sheet name="Soil - pH" sheetId="8" r:id="rId12"/>
    <sheet name="Soil - pH - pivot" sheetId="9" r:id="rId13"/>
    <sheet name="Soil - EC" sheetId="10" r:id="rId14"/>
    <sheet name="Soil - EC - pivot" sheetId="11" r:id="rId15"/>
    <sheet name="Soil data for R" sheetId="12" r:id="rId16"/>
  </sheets>
  <calcPr calcId="171027"/>
  <pivotCaches>
    <pivotCache cacheId="9" r:id="rId17"/>
    <pivotCache cacheId="10" r:id="rId18"/>
    <pivotCache cacheId="11" r:id="rId19"/>
    <pivotCache cacheId="12" r:id="rId20"/>
    <pivotCache cacheId="13" r:id="rId21"/>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28" i="16" l="1"/>
  <c r="T28" i="16"/>
  <c r="U28" i="16"/>
  <c r="S29" i="16"/>
  <c r="T29" i="16"/>
  <c r="U29" i="16"/>
  <c r="S30" i="16"/>
  <c r="T30" i="16"/>
  <c r="U30" i="16"/>
  <c r="S31" i="16"/>
  <c r="T31" i="16"/>
  <c r="U31" i="16"/>
  <c r="S32" i="16"/>
  <c r="T32" i="16"/>
  <c r="U32" i="16"/>
  <c r="S33" i="16"/>
  <c r="T33" i="16"/>
  <c r="U33" i="16"/>
  <c r="S34" i="16"/>
  <c r="T34" i="16"/>
  <c r="U34" i="16"/>
  <c r="S35" i="16"/>
  <c r="T35" i="16"/>
  <c r="U35" i="16"/>
  <c r="S51" i="16"/>
  <c r="T51" i="16"/>
  <c r="U51" i="16"/>
  <c r="S52" i="16"/>
  <c r="T52" i="16"/>
  <c r="U52" i="16"/>
  <c r="S53" i="16"/>
  <c r="T53" i="16"/>
  <c r="U53" i="16"/>
  <c r="S54" i="16"/>
  <c r="T54" i="16"/>
  <c r="U54" i="16"/>
  <c r="S55" i="16"/>
  <c r="T55" i="16"/>
  <c r="U55" i="16"/>
  <c r="S56" i="16"/>
  <c r="T56" i="16"/>
  <c r="U56" i="16"/>
  <c r="S57" i="16"/>
  <c r="T57" i="16"/>
  <c r="U57" i="16"/>
  <c r="S58" i="16"/>
  <c r="T58" i="16"/>
  <c r="U58" i="16"/>
  <c r="S75" i="16"/>
  <c r="T75" i="16"/>
  <c r="U75" i="16"/>
  <c r="S76" i="16"/>
  <c r="T76" i="16"/>
  <c r="U76" i="16"/>
  <c r="S77" i="16"/>
  <c r="T77" i="16"/>
  <c r="U77" i="16"/>
  <c r="S78" i="16"/>
  <c r="T78" i="16"/>
  <c r="U78" i="16"/>
  <c r="S79" i="16"/>
  <c r="T79" i="16"/>
  <c r="U79" i="16"/>
  <c r="S80" i="16"/>
  <c r="T80" i="16"/>
  <c r="U80" i="16"/>
  <c r="S81" i="16"/>
  <c r="T81" i="16"/>
  <c r="U81" i="16"/>
  <c r="S82" i="16"/>
  <c r="T82" i="16"/>
  <c r="U82" i="16"/>
  <c r="U88" i="16"/>
  <c r="V88" i="16"/>
  <c r="W88" i="16"/>
  <c r="U89" i="16"/>
  <c r="V89" i="16"/>
  <c r="W89" i="16"/>
  <c r="U90" i="16"/>
  <c r="V90" i="16"/>
  <c r="W90" i="16"/>
  <c r="U91" i="16"/>
  <c r="V91" i="16"/>
  <c r="W91" i="16"/>
  <c r="U92" i="16"/>
  <c r="V92" i="16"/>
  <c r="W92" i="16"/>
  <c r="U93" i="16"/>
  <c r="V93" i="16"/>
  <c r="W93" i="16"/>
  <c r="U94" i="16"/>
  <c r="V94" i="16"/>
  <c r="W94" i="16"/>
  <c r="U95" i="16"/>
  <c r="V95" i="16"/>
  <c r="W95" i="16"/>
  <c r="U102" i="16"/>
  <c r="V102" i="16"/>
  <c r="W102" i="16"/>
  <c r="U103" i="16"/>
  <c r="V103" i="16"/>
  <c r="W103" i="16"/>
  <c r="U104" i="16"/>
  <c r="V104" i="16"/>
  <c r="W104" i="16"/>
  <c r="U105" i="16"/>
  <c r="V105" i="16"/>
  <c r="W105" i="16"/>
  <c r="U106" i="16"/>
  <c r="V106" i="16"/>
  <c r="W106" i="16"/>
  <c r="U107" i="16"/>
  <c r="V107" i="16"/>
  <c r="W107" i="16"/>
  <c r="U108" i="16"/>
  <c r="V108" i="16"/>
  <c r="W108" i="16"/>
  <c r="U109" i="16"/>
  <c r="V109" i="16"/>
  <c r="W109" i="16"/>
  <c r="I2" i="14"/>
  <c r="I3" i="14"/>
  <c r="I4" i="14"/>
  <c r="I5" i="14"/>
  <c r="J5" i="14"/>
  <c r="K5" i="14"/>
  <c r="O5" i="14"/>
  <c r="J3" i="14" s="1"/>
  <c r="P5" i="14"/>
  <c r="K4" i="14" s="1"/>
  <c r="I6" i="14"/>
  <c r="J6" i="14"/>
  <c r="O6" i="14"/>
  <c r="J7" i="14" s="1"/>
  <c r="P6" i="14"/>
  <c r="K6" i="14" s="1"/>
  <c r="I7" i="14"/>
  <c r="O7" i="14"/>
  <c r="J11" i="14" s="1"/>
  <c r="P7" i="14"/>
  <c r="K10" i="14" s="1"/>
  <c r="I8" i="14"/>
  <c r="J8" i="14"/>
  <c r="K8" i="14"/>
  <c r="O8" i="14"/>
  <c r="J15" i="14" s="1"/>
  <c r="P8" i="14"/>
  <c r="K15" i="14" s="1"/>
  <c r="I9" i="14"/>
  <c r="J9" i="14"/>
  <c r="O9" i="14"/>
  <c r="J18" i="14" s="1"/>
  <c r="P9" i="14"/>
  <c r="K19" i="14" s="1"/>
  <c r="I10" i="14"/>
  <c r="O10" i="14"/>
  <c r="P10" i="14"/>
  <c r="K24" i="14" s="1"/>
  <c r="I11" i="14"/>
  <c r="O11" i="14"/>
  <c r="J27" i="14" s="1"/>
  <c r="P11" i="14"/>
  <c r="K28" i="14" s="1"/>
  <c r="I12" i="14"/>
  <c r="O12" i="14"/>
  <c r="J31" i="14" s="1"/>
  <c r="P12" i="14"/>
  <c r="K31" i="14" s="1"/>
  <c r="I13" i="14"/>
  <c r="K13" i="14"/>
  <c r="I14" i="14"/>
  <c r="K14" i="14"/>
  <c r="I15" i="14"/>
  <c r="I16" i="14"/>
  <c r="J16" i="14"/>
  <c r="K16" i="14"/>
  <c r="I17" i="14"/>
  <c r="K17" i="14"/>
  <c r="I18" i="14"/>
  <c r="I19" i="14"/>
  <c r="J19" i="14"/>
  <c r="I20" i="14"/>
  <c r="J20" i="14"/>
  <c r="K20" i="14"/>
  <c r="I21" i="14"/>
  <c r="J21" i="14"/>
  <c r="K21" i="14"/>
  <c r="I22" i="14"/>
  <c r="J22" i="14"/>
  <c r="I23" i="14"/>
  <c r="J23" i="14"/>
  <c r="I24" i="14"/>
  <c r="J24" i="14"/>
  <c r="I25" i="14"/>
  <c r="J25" i="14"/>
  <c r="I26" i="14"/>
  <c r="I27" i="14"/>
  <c r="I28" i="14"/>
  <c r="J28" i="14"/>
  <c r="I29" i="14"/>
  <c r="J29" i="14"/>
  <c r="K29" i="14"/>
  <c r="I30" i="14"/>
  <c r="K30" i="14"/>
  <c r="I31" i="14"/>
  <c r="I32" i="14"/>
  <c r="K32" i="14"/>
  <c r="I33" i="14"/>
  <c r="K33" i="14"/>
  <c r="K2" i="13"/>
  <c r="N2" i="13"/>
  <c r="O2" i="13"/>
  <c r="P2" i="13"/>
  <c r="Q2" i="13" s="1"/>
  <c r="T2" i="13"/>
  <c r="W2" i="13"/>
  <c r="K3" i="13"/>
  <c r="N3" i="13"/>
  <c r="O3" i="13" s="1"/>
  <c r="P3" i="13" s="1"/>
  <c r="Q3" i="13" s="1"/>
  <c r="T3" i="13"/>
  <c r="W3" i="13"/>
  <c r="K4" i="13"/>
  <c r="N4" i="13"/>
  <c r="O4" i="13"/>
  <c r="P4" i="13"/>
  <c r="Q4" i="13" s="1"/>
  <c r="T4" i="13"/>
  <c r="W4" i="13"/>
  <c r="K5" i="13"/>
  <c r="N5" i="13"/>
  <c r="O5" i="13" s="1"/>
  <c r="P5" i="13" s="1"/>
  <c r="T5" i="13"/>
  <c r="W5" i="13"/>
  <c r="K6" i="13"/>
  <c r="W6" i="13" s="1"/>
  <c r="N6" i="13"/>
  <c r="O6" i="13"/>
  <c r="P6" i="13"/>
  <c r="Q6" i="13" s="1"/>
  <c r="T6" i="13"/>
  <c r="K7" i="13"/>
  <c r="N7" i="13"/>
  <c r="O7" i="13"/>
  <c r="P7" i="13" s="1"/>
  <c r="Q7" i="13" s="1"/>
  <c r="T7" i="13"/>
  <c r="W7" i="13"/>
  <c r="K8" i="13"/>
  <c r="W8" i="13" s="1"/>
  <c r="N8" i="13"/>
  <c r="O8" i="13" s="1"/>
  <c r="P8" i="13" s="1"/>
  <c r="T8" i="13"/>
  <c r="K9" i="13"/>
  <c r="N9" i="13"/>
  <c r="O9" i="13"/>
  <c r="P9" i="13" s="1"/>
  <c r="T9" i="13"/>
  <c r="W9" i="13"/>
  <c r="K10" i="13"/>
  <c r="N10" i="13"/>
  <c r="O10" i="13"/>
  <c r="P10" i="13"/>
  <c r="Q10" i="13" s="1"/>
  <c r="T10" i="13"/>
  <c r="W10" i="13"/>
  <c r="K11" i="13"/>
  <c r="N11" i="13"/>
  <c r="O11" i="13" s="1"/>
  <c r="P11" i="13" s="1"/>
  <c r="Q11" i="13" s="1"/>
  <c r="T11" i="13"/>
  <c r="W11" i="13"/>
  <c r="K12" i="13"/>
  <c r="N12" i="13"/>
  <c r="O12" i="13" s="1"/>
  <c r="P12" i="13" s="1"/>
  <c r="T12" i="13"/>
  <c r="W12" i="13"/>
  <c r="K13" i="13"/>
  <c r="N13" i="13"/>
  <c r="O13" i="13"/>
  <c r="P13" i="13" s="1"/>
  <c r="T13" i="13"/>
  <c r="W13" i="13"/>
  <c r="K14" i="13"/>
  <c r="N14" i="13"/>
  <c r="O14" i="13"/>
  <c r="P14" i="13" s="1"/>
  <c r="Q14" i="13" s="1"/>
  <c r="T14" i="13"/>
  <c r="W14" i="13"/>
  <c r="K15" i="13"/>
  <c r="W15" i="13" s="1"/>
  <c r="N15" i="13"/>
  <c r="O15" i="13"/>
  <c r="P15" i="13"/>
  <c r="Q15" i="13" s="1"/>
  <c r="T15" i="13"/>
  <c r="K16" i="13"/>
  <c r="W16" i="13" s="1"/>
  <c r="N16" i="13"/>
  <c r="O16" i="13" s="1"/>
  <c r="P16" i="13" s="1"/>
  <c r="T16" i="13"/>
  <c r="K17" i="13"/>
  <c r="N17" i="13"/>
  <c r="O17" i="13"/>
  <c r="P17" i="13" s="1"/>
  <c r="T17" i="13"/>
  <c r="W17" i="13"/>
  <c r="K18" i="13"/>
  <c r="N18" i="13"/>
  <c r="O18" i="13" s="1"/>
  <c r="P18" i="13" s="1"/>
  <c r="Q18" i="13" s="1"/>
  <c r="T18" i="13"/>
  <c r="W18" i="13"/>
  <c r="K19" i="13"/>
  <c r="N19" i="13"/>
  <c r="O19" i="13"/>
  <c r="P19" i="13"/>
  <c r="Q19" i="13" s="1"/>
  <c r="T19" i="13"/>
  <c r="W19" i="13"/>
  <c r="K20" i="13"/>
  <c r="W20" i="13" s="1"/>
  <c r="N20" i="13"/>
  <c r="O20" i="13" s="1"/>
  <c r="P20" i="13" s="1"/>
  <c r="T20" i="13"/>
  <c r="K21" i="13"/>
  <c r="N21" i="13"/>
  <c r="O21" i="13" s="1"/>
  <c r="P21" i="13" s="1"/>
  <c r="T21" i="13"/>
  <c r="W21" i="13"/>
  <c r="K22" i="13"/>
  <c r="W22" i="13" s="1"/>
  <c r="N22" i="13"/>
  <c r="O22" i="13"/>
  <c r="P22" i="13"/>
  <c r="Q22" i="13" s="1"/>
  <c r="T22" i="13"/>
  <c r="K23" i="13"/>
  <c r="N23" i="13"/>
  <c r="O23" i="13"/>
  <c r="P23" i="13" s="1"/>
  <c r="Q23" i="13" s="1"/>
  <c r="T23" i="13"/>
  <c r="W23" i="13"/>
  <c r="K24" i="13"/>
  <c r="W24" i="13" s="1"/>
  <c r="N24" i="13"/>
  <c r="O24" i="13" s="1"/>
  <c r="P24" i="13" s="1"/>
  <c r="T24" i="13"/>
  <c r="K25" i="13"/>
  <c r="N25" i="13"/>
  <c r="O25" i="13"/>
  <c r="P25" i="13" s="1"/>
  <c r="T25" i="13"/>
  <c r="W25" i="13"/>
  <c r="K26" i="13"/>
  <c r="N26" i="13"/>
  <c r="O26" i="13"/>
  <c r="P26" i="13"/>
  <c r="Q26" i="13" s="1"/>
  <c r="T26" i="13"/>
  <c r="W26" i="13"/>
  <c r="K27" i="13"/>
  <c r="N27" i="13"/>
  <c r="O27" i="13" s="1"/>
  <c r="P27" i="13" s="1"/>
  <c r="Q27" i="13" s="1"/>
  <c r="T27" i="13"/>
  <c r="W27" i="13"/>
  <c r="K28" i="13"/>
  <c r="N28" i="13"/>
  <c r="O28" i="13" s="1"/>
  <c r="P28" i="13" s="1"/>
  <c r="T28" i="13"/>
  <c r="W28" i="13"/>
  <c r="K29" i="13"/>
  <c r="N29" i="13"/>
  <c r="O29" i="13"/>
  <c r="P29" i="13" s="1"/>
  <c r="T29" i="13"/>
  <c r="W29" i="13"/>
  <c r="K30" i="13"/>
  <c r="N30" i="13"/>
  <c r="O30" i="13"/>
  <c r="P30" i="13" s="1"/>
  <c r="Q30" i="13" s="1"/>
  <c r="T30" i="13"/>
  <c r="W30" i="13"/>
  <c r="K31" i="13"/>
  <c r="W31" i="13" s="1"/>
  <c r="N31" i="13"/>
  <c r="O31" i="13"/>
  <c r="P31" i="13"/>
  <c r="Q31" i="13" s="1"/>
  <c r="T31" i="13"/>
  <c r="K32" i="13"/>
  <c r="W32" i="13" s="1"/>
  <c r="N32" i="13"/>
  <c r="O32" i="13" s="1"/>
  <c r="P32" i="13" s="1"/>
  <c r="T32" i="13"/>
  <c r="K33" i="13"/>
  <c r="N33" i="13"/>
  <c r="O33" i="13"/>
  <c r="P33" i="13" s="1"/>
  <c r="T33" i="13"/>
  <c r="W33" i="13"/>
  <c r="K34" i="13"/>
  <c r="N34" i="13"/>
  <c r="O34" i="13" s="1"/>
  <c r="P34" i="13" s="1"/>
  <c r="Q34" i="13" s="1"/>
  <c r="T34" i="13"/>
  <c r="W34" i="13"/>
  <c r="K35" i="13"/>
  <c r="N35" i="13"/>
  <c r="O35" i="13"/>
  <c r="P35" i="13"/>
  <c r="Q35" i="13" s="1"/>
  <c r="T35" i="13"/>
  <c r="W35" i="13"/>
  <c r="K36" i="13"/>
  <c r="W36" i="13" s="1"/>
  <c r="N36" i="13"/>
  <c r="O36" i="13" s="1"/>
  <c r="P36" i="13" s="1"/>
  <c r="T36" i="13"/>
  <c r="K37" i="13"/>
  <c r="N37" i="13"/>
  <c r="O37" i="13" s="1"/>
  <c r="P37" i="13" s="1"/>
  <c r="T37" i="13"/>
  <c r="W37" i="13"/>
  <c r="K38" i="13"/>
  <c r="W38" i="13" s="1"/>
  <c r="N38" i="13"/>
  <c r="O38" i="13"/>
  <c r="P38" i="13"/>
  <c r="Q38" i="13" s="1"/>
  <c r="T38" i="13"/>
  <c r="K39" i="13"/>
  <c r="N39" i="13"/>
  <c r="O39" i="13"/>
  <c r="P39" i="13" s="1"/>
  <c r="Q39" i="13" s="1"/>
  <c r="T39" i="13"/>
  <c r="W39" i="13"/>
  <c r="K40" i="13"/>
  <c r="W40" i="13" s="1"/>
  <c r="N40" i="13"/>
  <c r="O40" i="13" s="1"/>
  <c r="P40" i="13" s="1"/>
  <c r="T40" i="13"/>
  <c r="K41" i="13"/>
  <c r="N41" i="13"/>
  <c r="O41" i="13"/>
  <c r="P41" i="13" s="1"/>
  <c r="T41" i="13"/>
  <c r="W41" i="13"/>
  <c r="K42" i="13"/>
  <c r="N42" i="13"/>
  <c r="O42" i="13"/>
  <c r="P42" i="13"/>
  <c r="Q42" i="13" s="1"/>
  <c r="T42" i="13"/>
  <c r="W42" i="13"/>
  <c r="K43" i="13"/>
  <c r="N43" i="13"/>
  <c r="O43" i="13" s="1"/>
  <c r="P43" i="13" s="1"/>
  <c r="Q43" i="13" s="1"/>
  <c r="T43" i="13"/>
  <c r="W43" i="13"/>
  <c r="K44" i="13"/>
  <c r="N44" i="13"/>
  <c r="O44" i="13" s="1"/>
  <c r="P44" i="13" s="1"/>
  <c r="T44" i="13"/>
  <c r="W44" i="13"/>
  <c r="K45" i="13"/>
  <c r="N45" i="13"/>
  <c r="O45" i="13"/>
  <c r="P45" i="13" s="1"/>
  <c r="T45" i="13"/>
  <c r="W45" i="13"/>
  <c r="K46" i="13"/>
  <c r="N46" i="13"/>
  <c r="O46" i="13"/>
  <c r="P46" i="13" s="1"/>
  <c r="Q46" i="13" s="1"/>
  <c r="T46" i="13"/>
  <c r="W46" i="13"/>
  <c r="K47" i="13"/>
  <c r="W47" i="13" s="1"/>
  <c r="N47" i="13"/>
  <c r="O47" i="13"/>
  <c r="P47" i="13"/>
  <c r="Q47" i="13" s="1"/>
  <c r="T47" i="13"/>
  <c r="K48" i="13"/>
  <c r="W48" i="13" s="1"/>
  <c r="N48" i="13"/>
  <c r="O48" i="13" s="1"/>
  <c r="P48" i="13" s="1"/>
  <c r="T48" i="13"/>
  <c r="K49" i="13"/>
  <c r="N49" i="13"/>
  <c r="O49" i="13"/>
  <c r="P49" i="13" s="1"/>
  <c r="T49" i="13"/>
  <c r="W49" i="13"/>
  <c r="K50" i="13"/>
  <c r="N50" i="13"/>
  <c r="O50" i="13" s="1"/>
  <c r="P50" i="13" s="1"/>
  <c r="Q50" i="13" s="1"/>
  <c r="T50" i="13"/>
  <c r="W50" i="13"/>
  <c r="K51" i="13"/>
  <c r="N51" i="13"/>
  <c r="O51" i="13"/>
  <c r="P51" i="13"/>
  <c r="Q51" i="13" s="1"/>
  <c r="T51" i="13"/>
  <c r="W51" i="13"/>
  <c r="K52" i="13"/>
  <c r="W52" i="13" s="1"/>
  <c r="N52" i="13"/>
  <c r="O52" i="13" s="1"/>
  <c r="P52" i="13" s="1"/>
  <c r="T52" i="13"/>
  <c r="K53" i="13"/>
  <c r="N53" i="13"/>
  <c r="O53" i="13" s="1"/>
  <c r="P53" i="13" s="1"/>
  <c r="T53" i="13"/>
  <c r="W53" i="13"/>
  <c r="K54" i="13"/>
  <c r="W54" i="13" s="1"/>
  <c r="N54" i="13"/>
  <c r="O54" i="13"/>
  <c r="P54" i="13"/>
  <c r="Q54" i="13" s="1"/>
  <c r="T54" i="13"/>
  <c r="K55" i="13"/>
  <c r="N55" i="13"/>
  <c r="O55" i="13"/>
  <c r="P55" i="13" s="1"/>
  <c r="Q55" i="13" s="1"/>
  <c r="T55" i="13"/>
  <c r="W55" i="13"/>
  <c r="K56" i="13"/>
  <c r="W56" i="13" s="1"/>
  <c r="N56" i="13"/>
  <c r="O56" i="13" s="1"/>
  <c r="P56" i="13" s="1"/>
  <c r="T56" i="13"/>
  <c r="K57" i="13"/>
  <c r="N57" i="13"/>
  <c r="O57" i="13"/>
  <c r="P57" i="13" s="1"/>
  <c r="T57" i="13"/>
  <c r="W57" i="13"/>
  <c r="K58" i="13"/>
  <c r="N58" i="13"/>
  <c r="O58" i="13"/>
  <c r="P58" i="13"/>
  <c r="Q58" i="13" s="1"/>
  <c r="T58" i="13"/>
  <c r="W58" i="13"/>
  <c r="K59" i="13"/>
  <c r="N59" i="13"/>
  <c r="O59" i="13" s="1"/>
  <c r="P59" i="13" s="1"/>
  <c r="Q59" i="13" s="1"/>
  <c r="T59" i="13"/>
  <c r="W59" i="13"/>
  <c r="K60" i="13"/>
  <c r="N60" i="13"/>
  <c r="O60" i="13" s="1"/>
  <c r="P60" i="13" s="1"/>
  <c r="T60" i="13"/>
  <c r="W60" i="13"/>
  <c r="K61" i="13"/>
  <c r="N61" i="13"/>
  <c r="O61" i="13"/>
  <c r="P61" i="13" s="1"/>
  <c r="T61" i="13"/>
  <c r="W61" i="13"/>
  <c r="K62" i="13"/>
  <c r="N62" i="13"/>
  <c r="O62" i="13"/>
  <c r="P62" i="13" s="1"/>
  <c r="Q62" i="13" s="1"/>
  <c r="T62" i="13"/>
  <c r="W62" i="13"/>
  <c r="K63" i="13"/>
  <c r="W63" i="13" s="1"/>
  <c r="N63" i="13"/>
  <c r="O63" i="13"/>
  <c r="P63" i="13"/>
  <c r="Q63" i="13" s="1"/>
  <c r="T63" i="13"/>
  <c r="K64" i="13"/>
  <c r="W64" i="13" s="1"/>
  <c r="N64" i="13"/>
  <c r="O64" i="13" s="1"/>
  <c r="P64" i="13" s="1"/>
  <c r="T64" i="13"/>
  <c r="K65" i="13"/>
  <c r="N65" i="13"/>
  <c r="O65" i="13"/>
  <c r="P65" i="13" s="1"/>
  <c r="T65" i="13"/>
  <c r="W65" i="13"/>
  <c r="K66" i="13"/>
  <c r="N66" i="13"/>
  <c r="O66" i="13" s="1"/>
  <c r="P66" i="13" s="1"/>
  <c r="Q66" i="13" s="1"/>
  <c r="T66" i="13"/>
  <c r="W66" i="13"/>
  <c r="K67" i="13"/>
  <c r="N67" i="13"/>
  <c r="O67" i="13"/>
  <c r="P67" i="13"/>
  <c r="Q67" i="13" s="1"/>
  <c r="T67" i="13"/>
  <c r="W67" i="13"/>
  <c r="K68" i="13"/>
  <c r="W68" i="13" s="1"/>
  <c r="N68" i="13"/>
  <c r="O68" i="13" s="1"/>
  <c r="P68" i="13" s="1"/>
  <c r="T68" i="13"/>
  <c r="K69" i="13"/>
  <c r="N69" i="13"/>
  <c r="O69" i="13" s="1"/>
  <c r="P69" i="13" s="1"/>
  <c r="T69" i="13"/>
  <c r="W69" i="13"/>
  <c r="K70" i="13"/>
  <c r="W70" i="13" s="1"/>
  <c r="N70" i="13"/>
  <c r="O70" i="13"/>
  <c r="P70" i="13"/>
  <c r="Q70" i="13" s="1"/>
  <c r="T70" i="13"/>
  <c r="K71" i="13"/>
  <c r="N71" i="13"/>
  <c r="O71" i="13"/>
  <c r="P71" i="13" s="1"/>
  <c r="Q71" i="13" s="1"/>
  <c r="T71" i="13"/>
  <c r="W71" i="13"/>
  <c r="K72" i="13"/>
  <c r="W72" i="13" s="1"/>
  <c r="N72" i="13"/>
  <c r="O72" i="13" s="1"/>
  <c r="P72" i="13" s="1"/>
  <c r="T72" i="13"/>
  <c r="K73" i="13"/>
  <c r="W73" i="13" s="1"/>
  <c r="N73" i="13"/>
  <c r="O73" i="13" s="1"/>
  <c r="P73" i="13" s="1"/>
  <c r="T73" i="13"/>
  <c r="K74" i="13"/>
  <c r="N74" i="13"/>
  <c r="O74" i="13"/>
  <c r="P74" i="13"/>
  <c r="Q74" i="13" s="1"/>
  <c r="T74" i="13"/>
  <c r="W74" i="13"/>
  <c r="K75" i="13"/>
  <c r="N75" i="13"/>
  <c r="O75" i="13" s="1"/>
  <c r="P75" i="13" s="1"/>
  <c r="Q75" i="13" s="1"/>
  <c r="T75" i="13"/>
  <c r="W75" i="13"/>
  <c r="K76" i="13"/>
  <c r="N76" i="13"/>
  <c r="O76" i="13" s="1"/>
  <c r="P76" i="13" s="1"/>
  <c r="T76" i="13"/>
  <c r="W76" i="13"/>
  <c r="K77" i="13"/>
  <c r="N77" i="13"/>
  <c r="O77" i="13"/>
  <c r="P77" i="13" s="1"/>
  <c r="T77" i="13"/>
  <c r="W77" i="13"/>
  <c r="K78" i="13"/>
  <c r="N78" i="13"/>
  <c r="O78" i="13"/>
  <c r="P78" i="13" s="1"/>
  <c r="Q78" i="13" s="1"/>
  <c r="T78" i="13"/>
  <c r="W78" i="13"/>
  <c r="K79" i="13"/>
  <c r="W79" i="13" s="1"/>
  <c r="N79" i="13"/>
  <c r="O79" i="13"/>
  <c r="P79" i="13"/>
  <c r="Q79" i="13" s="1"/>
  <c r="T79" i="13"/>
  <c r="K80" i="13"/>
  <c r="W80" i="13" s="1"/>
  <c r="N80" i="13"/>
  <c r="O80" i="13" s="1"/>
  <c r="P80" i="13" s="1"/>
  <c r="T80" i="13"/>
  <c r="K81" i="13"/>
  <c r="N81" i="13"/>
  <c r="O81" i="13"/>
  <c r="P81" i="13" s="1"/>
  <c r="T81" i="13"/>
  <c r="W81" i="13"/>
  <c r="K82" i="13"/>
  <c r="N82" i="13"/>
  <c r="O82" i="13" s="1"/>
  <c r="P82" i="13" s="1"/>
  <c r="Q82" i="13" s="1"/>
  <c r="T82" i="13"/>
  <c r="W82" i="13"/>
  <c r="K83" i="13"/>
  <c r="N83" i="13"/>
  <c r="O83" i="13"/>
  <c r="P83" i="13"/>
  <c r="Q83" i="13" s="1"/>
  <c r="T83" i="13"/>
  <c r="W83" i="13"/>
  <c r="K84" i="13"/>
  <c r="W84" i="13" s="1"/>
  <c r="N84" i="13"/>
  <c r="O84" i="13" s="1"/>
  <c r="P84" i="13" s="1"/>
  <c r="T84" i="13"/>
  <c r="K85" i="13"/>
  <c r="N85" i="13"/>
  <c r="O85" i="13" s="1"/>
  <c r="P85" i="13" s="1"/>
  <c r="T85" i="13"/>
  <c r="W85" i="13"/>
  <c r="K86" i="13"/>
  <c r="W86" i="13" s="1"/>
  <c r="N86" i="13"/>
  <c r="O86" i="13"/>
  <c r="P86" i="13"/>
  <c r="Q86" i="13" s="1"/>
  <c r="T86" i="13"/>
  <c r="K87" i="13"/>
  <c r="W87" i="13" s="1"/>
  <c r="N87" i="13"/>
  <c r="O87" i="13"/>
  <c r="P87" i="13" s="1"/>
  <c r="T87" i="13"/>
  <c r="K88" i="13"/>
  <c r="W88" i="13" s="1"/>
  <c r="N88" i="13"/>
  <c r="O88" i="13"/>
  <c r="P88" i="13"/>
  <c r="X88" i="13" s="1"/>
  <c r="Q88" i="13"/>
  <c r="T88" i="13"/>
  <c r="K89" i="13"/>
  <c r="W89" i="13" s="1"/>
  <c r="N89" i="13"/>
  <c r="O89" i="13" s="1"/>
  <c r="P89" i="13" s="1"/>
  <c r="T89" i="13"/>
  <c r="K90" i="13"/>
  <c r="W90" i="13" s="1"/>
  <c r="N90" i="13"/>
  <c r="O90" i="13"/>
  <c r="P90" i="13" s="1"/>
  <c r="T90" i="13"/>
  <c r="K91" i="13"/>
  <c r="W91" i="13" s="1"/>
  <c r="N91" i="13"/>
  <c r="O91" i="13"/>
  <c r="P91" i="13"/>
  <c r="X91" i="13" s="1"/>
  <c r="Q91" i="13"/>
  <c r="T91" i="13"/>
  <c r="K92" i="13"/>
  <c r="W92" i="13" s="1"/>
  <c r="N92" i="13"/>
  <c r="O92" i="13"/>
  <c r="P92" i="13" s="1"/>
  <c r="T92" i="13"/>
  <c r="K93" i="13"/>
  <c r="W93" i="13" s="1"/>
  <c r="N93" i="13"/>
  <c r="O93" i="13"/>
  <c r="P93" i="13"/>
  <c r="Q93" i="13" s="1"/>
  <c r="T93" i="13"/>
  <c r="K94" i="13"/>
  <c r="W94" i="13" s="1"/>
  <c r="N94" i="13"/>
  <c r="O94" i="13"/>
  <c r="P94" i="13"/>
  <c r="X94" i="13" s="1"/>
  <c r="Q94" i="13"/>
  <c r="T94" i="13"/>
  <c r="K95" i="13"/>
  <c r="W95" i="13" s="1"/>
  <c r="N95" i="13"/>
  <c r="O95" i="13"/>
  <c r="P95" i="13" s="1"/>
  <c r="T95" i="13"/>
  <c r="K96" i="13"/>
  <c r="W96" i="13" s="1"/>
  <c r="N96" i="13"/>
  <c r="O96" i="13"/>
  <c r="P96" i="13"/>
  <c r="X96" i="13" s="1"/>
  <c r="Q96" i="13"/>
  <c r="T96" i="13"/>
  <c r="K97" i="13"/>
  <c r="W97" i="13" s="1"/>
  <c r="N97" i="13"/>
  <c r="O97" i="13" s="1"/>
  <c r="P97" i="13" s="1"/>
  <c r="T97" i="13"/>
  <c r="X87" i="13" l="1"/>
  <c r="Q87" i="13"/>
  <c r="X97" i="13"/>
  <c r="Q97" i="13"/>
  <c r="Q92" i="13"/>
  <c r="X92" i="13"/>
  <c r="X95" i="13"/>
  <c r="Q95" i="13"/>
  <c r="X90" i="13"/>
  <c r="Q90" i="13"/>
  <c r="X89" i="13"/>
  <c r="Q89" i="13"/>
  <c r="J13" i="14"/>
  <c r="X93" i="13"/>
  <c r="K22" i="14"/>
  <c r="K18" i="14"/>
  <c r="K2" i="14"/>
  <c r="J32" i="14"/>
  <c r="K25" i="14"/>
  <c r="J10" i="14"/>
  <c r="K9" i="14"/>
  <c r="J4" i="14"/>
  <c r="K26" i="14"/>
  <c r="J33" i="14"/>
  <c r="J17" i="14"/>
  <c r="K12" i="14"/>
  <c r="J30" i="14"/>
  <c r="K27" i="14"/>
  <c r="J26" i="14"/>
  <c r="K23" i="14"/>
  <c r="J14" i="14"/>
  <c r="J12" i="14"/>
  <c r="K11" i="14"/>
  <c r="K7" i="14"/>
  <c r="K3" i="14"/>
  <c r="J2" i="14"/>
  <c r="Q81" i="13"/>
  <c r="X81" i="13"/>
  <c r="Q65" i="13"/>
  <c r="X65" i="13"/>
  <c r="Q49" i="13"/>
  <c r="X49" i="13"/>
  <c r="Q33" i="13"/>
  <c r="X33" i="13"/>
  <c r="Q20" i="13"/>
  <c r="X20" i="13"/>
  <c r="Q77" i="13"/>
  <c r="X77" i="13"/>
  <c r="Q61" i="13"/>
  <c r="X61" i="13"/>
  <c r="Q45" i="13"/>
  <c r="X45" i="13"/>
  <c r="Q29" i="13"/>
  <c r="X29" i="13"/>
  <c r="Q13" i="13"/>
  <c r="X13" i="13"/>
  <c r="Q73" i="13"/>
  <c r="X73" i="13"/>
  <c r="Q60" i="13"/>
  <c r="X60" i="13"/>
  <c r="Q57" i="13"/>
  <c r="X57" i="13"/>
  <c r="Q44" i="13"/>
  <c r="X44" i="13"/>
  <c r="Q41" i="13"/>
  <c r="X41" i="13"/>
  <c r="Q28" i="13"/>
  <c r="X28" i="13"/>
  <c r="Q25" i="13"/>
  <c r="X25" i="13"/>
  <c r="Q12" i="13"/>
  <c r="X12" i="13"/>
  <c r="Q9" i="13"/>
  <c r="X9" i="13"/>
  <c r="Q84" i="13"/>
  <c r="X84" i="13"/>
  <c r="Q68" i="13"/>
  <c r="X68" i="13"/>
  <c r="Q52" i="13"/>
  <c r="X52" i="13"/>
  <c r="Q36" i="13"/>
  <c r="X36" i="13"/>
  <c r="Q17" i="13"/>
  <c r="X17" i="13"/>
  <c r="Q80" i="13"/>
  <c r="X80" i="13"/>
  <c r="Q64" i="13"/>
  <c r="X64" i="13"/>
  <c r="Q48" i="13"/>
  <c r="X48" i="13"/>
  <c r="Q32" i="13"/>
  <c r="X32" i="13"/>
  <c r="Q16" i="13"/>
  <c r="X16" i="13"/>
  <c r="Q76" i="13"/>
  <c r="X76" i="13"/>
  <c r="Q85" i="13"/>
  <c r="X85" i="13"/>
  <c r="Q72" i="13"/>
  <c r="X72" i="13"/>
  <c r="Q69" i="13"/>
  <c r="X69" i="13"/>
  <c r="Q56" i="13"/>
  <c r="X56" i="13"/>
  <c r="Q53" i="13"/>
  <c r="X53" i="13"/>
  <c r="Q40" i="13"/>
  <c r="X40" i="13"/>
  <c r="Q37" i="13"/>
  <c r="X37" i="13"/>
  <c r="Q24" i="13"/>
  <c r="X24" i="13"/>
  <c r="Q21" i="13"/>
  <c r="X21" i="13"/>
  <c r="Q8" i="13"/>
  <c r="X8" i="13"/>
  <c r="Q5" i="13"/>
  <c r="X5" i="13"/>
  <c r="X86" i="13"/>
  <c r="X82" i="13"/>
  <c r="X78" i="13"/>
  <c r="X70" i="13"/>
  <c r="X66" i="13"/>
  <c r="X62" i="13"/>
  <c r="X58" i="13"/>
  <c r="X50" i="13"/>
  <c r="X46" i="13"/>
  <c r="X38" i="13"/>
  <c r="X34" i="13"/>
  <c r="X30" i="13"/>
  <c r="X26" i="13"/>
  <c r="X22" i="13"/>
  <c r="X6" i="13"/>
  <c r="X2" i="13"/>
  <c r="X74" i="13"/>
  <c r="X18" i="13"/>
  <c r="X14" i="13"/>
  <c r="X83" i="13"/>
  <c r="X79" i="13"/>
  <c r="X75" i="13"/>
  <c r="X71" i="13"/>
  <c r="X67" i="13"/>
  <c r="X63" i="13"/>
  <c r="X59" i="13"/>
  <c r="X55" i="13"/>
  <c r="X51" i="13"/>
  <c r="X47" i="13"/>
  <c r="X43" i="13"/>
  <c r="X39" i="13"/>
  <c r="X35" i="13"/>
  <c r="X31" i="13"/>
  <c r="X27" i="13"/>
  <c r="X23" i="13"/>
  <c r="X19" i="13"/>
  <c r="X15" i="13"/>
  <c r="X11" i="13"/>
  <c r="X7" i="13"/>
  <c r="X3" i="13"/>
  <c r="X54" i="13"/>
  <c r="X42" i="13"/>
  <c r="X10" i="13"/>
  <c r="X4" i="13"/>
  <c r="A27" i="11" l="1"/>
  <c r="A28" i="11"/>
  <c r="B28" i="11"/>
  <c r="A29" i="11"/>
  <c r="B29" i="11"/>
  <c r="A30" i="11"/>
  <c r="B30" i="11"/>
  <c r="A31" i="11"/>
  <c r="B31" i="11"/>
  <c r="A32" i="11"/>
  <c r="B32" i="11"/>
  <c r="A33" i="11"/>
  <c r="B33" i="11"/>
  <c r="A34" i="11"/>
  <c r="B34" i="11"/>
  <c r="A35" i="11"/>
  <c r="B35" i="11"/>
  <c r="E2" i="10"/>
  <c r="E3" i="10"/>
  <c r="E4" i="10"/>
  <c r="E5" i="10"/>
  <c r="E6" i="10"/>
  <c r="E7" i="10"/>
  <c r="E8" i="10"/>
  <c r="E9" i="10"/>
  <c r="E10" i="10"/>
  <c r="E11" i="10"/>
  <c r="E12" i="10"/>
  <c r="E13" i="10"/>
  <c r="E14" i="10"/>
  <c r="E15" i="10"/>
  <c r="E16" i="10"/>
  <c r="E17" i="10"/>
  <c r="A27" i="9"/>
  <c r="A28" i="9"/>
  <c r="B28" i="9"/>
  <c r="A29" i="9"/>
  <c r="B29" i="9"/>
  <c r="A30" i="9"/>
  <c r="B30" i="9"/>
  <c r="A31" i="9"/>
  <c r="B31" i="9"/>
  <c r="A32" i="9"/>
  <c r="B32" i="9"/>
  <c r="A33" i="9"/>
  <c r="B33" i="9"/>
  <c r="A34" i="9"/>
  <c r="B34" i="9"/>
  <c r="A35" i="9"/>
  <c r="B35" i="9"/>
  <c r="A27" i="7"/>
  <c r="A28" i="7"/>
  <c r="B28" i="7"/>
  <c r="A29" i="7"/>
  <c r="B29" i="7"/>
  <c r="A30" i="7"/>
  <c r="B30" i="7"/>
  <c r="A31" i="7"/>
  <c r="B31" i="7"/>
  <c r="A32" i="7"/>
  <c r="B32" i="7"/>
  <c r="A33" i="7"/>
  <c r="B33" i="7"/>
  <c r="A34" i="7"/>
  <c r="B34" i="7"/>
  <c r="A35" i="7"/>
  <c r="B35" i="7"/>
  <c r="F2" i="5"/>
  <c r="G2" i="5"/>
  <c r="H2" i="5" s="1"/>
  <c r="F3" i="5"/>
  <c r="G3" i="5" s="1"/>
  <c r="H3" i="5" s="1"/>
  <c r="F4" i="5"/>
  <c r="G4" i="5" s="1"/>
  <c r="H4" i="5" s="1"/>
  <c r="F5" i="5"/>
  <c r="G5" i="5"/>
  <c r="H5" i="5"/>
  <c r="F6" i="5"/>
  <c r="G6" i="5"/>
  <c r="H6" i="5"/>
  <c r="F7" i="5"/>
  <c r="G7" i="5" s="1"/>
  <c r="H7" i="5" s="1"/>
  <c r="F8" i="5"/>
  <c r="G8" i="5"/>
  <c r="H8" i="5" s="1"/>
  <c r="F9" i="5"/>
  <c r="G9" i="5"/>
  <c r="H9" i="5" s="1"/>
  <c r="F10" i="5"/>
  <c r="G10" i="5"/>
  <c r="H10" i="5"/>
  <c r="F11" i="5"/>
  <c r="G11" i="5" s="1"/>
  <c r="H11" i="5" s="1"/>
  <c r="F12" i="5"/>
  <c r="G12" i="5"/>
  <c r="H12" i="5" s="1"/>
  <c r="F13" i="5"/>
  <c r="G13" i="5" s="1"/>
  <c r="H13" i="5" s="1"/>
  <c r="F14" i="5"/>
  <c r="G14" i="5"/>
  <c r="H14" i="5" s="1"/>
  <c r="F15" i="5"/>
  <c r="G15" i="5" s="1"/>
  <c r="H15" i="5" s="1"/>
  <c r="F16" i="5"/>
  <c r="G16" i="5"/>
  <c r="H16" i="5" s="1"/>
  <c r="F17" i="5"/>
  <c r="G17" i="5"/>
  <c r="H17" i="5"/>
  <c r="F18" i="5"/>
  <c r="G18" i="5" s="1"/>
  <c r="H18" i="5" s="1"/>
  <c r="F19" i="5"/>
  <c r="G19" i="5" s="1"/>
  <c r="H19" i="5" s="1"/>
  <c r="D22" i="5"/>
  <c r="A28" i="4"/>
  <c r="A29" i="4"/>
  <c r="B29" i="4"/>
  <c r="A30" i="4"/>
  <c r="B30" i="4"/>
  <c r="A31" i="4"/>
  <c r="B31" i="4"/>
  <c r="A32" i="4"/>
  <c r="B32" i="4"/>
  <c r="A33" i="4"/>
  <c r="B33" i="4"/>
  <c r="A34" i="4"/>
  <c r="B34" i="4"/>
  <c r="A35" i="4"/>
  <c r="B35" i="4"/>
  <c r="A36" i="4"/>
  <c r="B36" i="4"/>
  <c r="E2" i="3"/>
  <c r="H2" i="3"/>
  <c r="J2" i="3"/>
  <c r="K2" i="3" s="1"/>
  <c r="E3" i="3"/>
  <c r="H3" i="3"/>
  <c r="J3" i="3"/>
  <c r="K3" i="3" s="1"/>
  <c r="E4" i="3"/>
  <c r="H4" i="3"/>
  <c r="J4" i="3"/>
  <c r="K4" i="3" s="1"/>
  <c r="E5" i="3"/>
  <c r="H5" i="3"/>
  <c r="J5" i="3"/>
  <c r="K5" i="3" s="1"/>
  <c r="E6" i="3"/>
  <c r="H6" i="3"/>
  <c r="J6" i="3"/>
  <c r="K6" i="3" s="1"/>
  <c r="E7" i="3"/>
  <c r="H7" i="3"/>
  <c r="J7" i="3"/>
  <c r="K7" i="3" s="1"/>
  <c r="E8" i="3"/>
  <c r="H8" i="3"/>
  <c r="J8" i="3"/>
  <c r="K8" i="3"/>
  <c r="E9" i="3"/>
  <c r="H9" i="3"/>
  <c r="J9" i="3"/>
  <c r="K9" i="3"/>
  <c r="E10" i="3"/>
  <c r="H10" i="3"/>
  <c r="J10" i="3"/>
  <c r="K10" i="3"/>
  <c r="E11" i="3"/>
  <c r="H11" i="3"/>
  <c r="J11" i="3"/>
  <c r="K11" i="3"/>
  <c r="E12" i="3"/>
  <c r="H12" i="3"/>
  <c r="J12" i="3"/>
  <c r="K12" i="3"/>
  <c r="E13" i="3"/>
  <c r="H13" i="3"/>
  <c r="J13" i="3"/>
  <c r="K13" i="3"/>
  <c r="E14" i="3"/>
  <c r="H14" i="3"/>
  <c r="J14" i="3"/>
  <c r="K14" i="3"/>
  <c r="E15" i="3"/>
  <c r="H15" i="3"/>
  <c r="J15" i="3"/>
  <c r="K15" i="3"/>
  <c r="E16" i="3"/>
  <c r="H16" i="3"/>
  <c r="J16" i="3"/>
  <c r="K16" i="3"/>
  <c r="E17" i="3"/>
  <c r="H17" i="3"/>
  <c r="J17" i="3"/>
  <c r="K17" i="3"/>
  <c r="E18" i="3"/>
  <c r="H18" i="3"/>
  <c r="J18" i="3"/>
  <c r="K18" i="3"/>
  <c r="E19" i="3"/>
  <c r="H19" i="3"/>
  <c r="J19" i="3"/>
  <c r="K19" i="3"/>
  <c r="E2" i="2"/>
  <c r="F2" i="2" s="1"/>
  <c r="G2" i="2" s="1"/>
  <c r="E3" i="2"/>
  <c r="F3" i="2" s="1"/>
  <c r="G3" i="2" s="1"/>
  <c r="E4" i="2"/>
  <c r="F4" i="2" s="1"/>
  <c r="G4" i="2" s="1"/>
  <c r="E5" i="2"/>
  <c r="F5" i="2"/>
  <c r="G5" i="2" s="1"/>
  <c r="E6" i="2"/>
  <c r="F6" i="2"/>
  <c r="G6" i="2"/>
  <c r="E7" i="2"/>
  <c r="F7" i="2" s="1"/>
  <c r="G7" i="2" s="1"/>
  <c r="E8" i="2"/>
  <c r="F8" i="2"/>
  <c r="G8" i="2" s="1"/>
  <c r="E9" i="2"/>
  <c r="F9" i="2" s="1"/>
  <c r="G9" i="2" s="1"/>
  <c r="F10"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Jessica Eve Mackay</author>
  </authors>
  <commentList>
    <comment ref="A1" authorId="0" shapeId="0" xr:uid="{00000000-0006-0000-0000-000001000000}">
      <text>
        <r>
          <rPr>
            <b/>
            <sz val="9"/>
            <color indexed="81"/>
            <rFont val="Tahoma"/>
            <charset val="1"/>
          </rPr>
          <t>Jessica Eve Mackay:</t>
        </r>
        <r>
          <rPr>
            <sz val="9"/>
            <color indexed="81"/>
            <rFont val="Tahoma"/>
            <charset val="1"/>
          </rPr>
          <t xml:space="preserve">
Raw, pyrolysed, 2S gasified, LT gasified and Incinerated were all added at rate of 50 mgP/kg
P50 and P20 are inorganic P added at 50 and 20mgP/kg
Control has no P</t>
        </r>
      </text>
    </comment>
    <comment ref="B1" authorId="0" shapeId="0" xr:uid="{00000000-0006-0000-0000-000002000000}">
      <text>
        <r>
          <rPr>
            <b/>
            <sz val="9"/>
            <color indexed="81"/>
            <rFont val="Tahoma"/>
            <charset val="1"/>
          </rPr>
          <t>Jessica Eve Mackay:</t>
        </r>
        <r>
          <rPr>
            <sz val="9"/>
            <color indexed="81"/>
            <rFont val="Tahoma"/>
            <charset val="1"/>
          </rPr>
          <t xml:space="preserve">
Harvest one was at 26 days, two at 40 day, and three at 55 days</t>
        </r>
      </text>
    </comment>
    <comment ref="F1" authorId="0" shapeId="0" xr:uid="{00000000-0006-0000-0000-000003000000}">
      <text>
        <r>
          <rPr>
            <b/>
            <sz val="9"/>
            <color indexed="81"/>
            <rFont val="Tahoma"/>
            <charset val="1"/>
          </rPr>
          <t>Jessica Eve Mackay:</t>
        </r>
        <r>
          <rPr>
            <sz val="9"/>
            <color indexed="81"/>
            <rFont val="Tahoma"/>
            <charset val="1"/>
          </rPr>
          <t xml:space="preserve">
By the second harvest the plants had heads - something strange happenned here, perhaps the growth chamber conditions did not suit my plants</t>
        </r>
      </text>
    </comment>
    <comment ref="G1" authorId="0" shapeId="0" xr:uid="{00000000-0006-0000-0000-000004000000}">
      <text>
        <r>
          <rPr>
            <b/>
            <sz val="9"/>
            <color indexed="81"/>
            <rFont val="Tahoma"/>
            <charset val="1"/>
          </rPr>
          <t>Jessica Eve Mackay:</t>
        </r>
        <r>
          <rPr>
            <sz val="9"/>
            <color indexed="81"/>
            <rFont val="Tahoma"/>
            <charset val="1"/>
          </rPr>
          <t xml:space="preserve">
(1) This is the bulk of the roots</t>
        </r>
      </text>
    </comment>
    <comment ref="H1" authorId="0" shapeId="0" xr:uid="{00000000-0006-0000-0000-000005000000}">
      <text>
        <r>
          <rPr>
            <b/>
            <sz val="9"/>
            <color indexed="81"/>
            <rFont val="Tahoma"/>
            <charset val="1"/>
          </rPr>
          <t>Jessica Eve Mackay:</t>
        </r>
        <r>
          <rPr>
            <sz val="9"/>
            <color indexed="81"/>
            <rFont val="Tahoma"/>
            <charset val="1"/>
          </rPr>
          <t xml:space="preserve">
(2) this is a small subsamples of the roots that was taken to stain and check colonisation</t>
        </r>
      </text>
    </comment>
    <comment ref="I1" authorId="0" shapeId="0" xr:uid="{00000000-0006-0000-0000-000006000000}">
      <text>
        <r>
          <rPr>
            <b/>
            <sz val="9"/>
            <color indexed="81"/>
            <rFont val="Tahoma"/>
            <charset val="1"/>
          </rPr>
          <t>Jessica Eve Mackay:</t>
        </r>
        <r>
          <rPr>
            <sz val="9"/>
            <color indexed="81"/>
            <rFont val="Tahoma"/>
            <charset val="1"/>
          </rPr>
          <t xml:space="preserve">
After drying at 60C for &gt;3 days</t>
        </r>
      </text>
    </comment>
    <comment ref="J1" authorId="0" shapeId="0" xr:uid="{00000000-0006-0000-0000-000007000000}">
      <text>
        <r>
          <rPr>
            <b/>
            <sz val="9"/>
            <color indexed="81"/>
            <rFont val="Tahoma"/>
            <charset val="1"/>
          </rPr>
          <t>Jessica Eve Mackay:</t>
        </r>
        <r>
          <rPr>
            <sz val="9"/>
            <color indexed="81"/>
            <rFont val="Tahoma"/>
            <charset val="1"/>
          </rPr>
          <t xml:space="preserve">
After drying at 60C for &gt;3 days</t>
        </r>
      </text>
    </comment>
    <comment ref="K1" authorId="0" shapeId="0" xr:uid="{00000000-0006-0000-0000-000008000000}">
      <text>
        <r>
          <rPr>
            <b/>
            <sz val="9"/>
            <color indexed="81"/>
            <rFont val="Tahoma"/>
            <charset val="1"/>
          </rPr>
          <t>Jessica Eve Mackay:</t>
        </r>
        <r>
          <rPr>
            <sz val="9"/>
            <color indexed="81"/>
            <rFont val="Tahoma"/>
            <charset val="1"/>
          </rPr>
          <t xml:space="preserve">
This combines shoots and heads</t>
        </r>
      </text>
    </comment>
    <comment ref="M1" authorId="0" shapeId="0" xr:uid="{00000000-0006-0000-0000-000009000000}">
      <text>
        <r>
          <rPr>
            <b/>
            <sz val="9"/>
            <color indexed="81"/>
            <rFont val="Tahoma"/>
            <charset val="1"/>
          </rPr>
          <t>Jessica Eve Mackay:</t>
        </r>
        <r>
          <rPr>
            <sz val="9"/>
            <color indexed="81"/>
            <rFont val="Tahoma"/>
            <charset val="1"/>
          </rPr>
          <t xml:space="preserve">
After drying at 60C for &gt;3 days</t>
        </r>
      </text>
    </comment>
    <comment ref="N1" authorId="0" shapeId="0" xr:uid="{00000000-0006-0000-0000-00000A000000}">
      <text>
        <r>
          <rPr>
            <b/>
            <sz val="9"/>
            <color indexed="81"/>
            <rFont val="Tahoma"/>
            <charset val="1"/>
          </rPr>
          <t>Jessica Eve Mackay:</t>
        </r>
        <r>
          <rPr>
            <sz val="9"/>
            <color indexed="81"/>
            <rFont val="Tahoma"/>
            <charset val="1"/>
          </rPr>
          <t xml:space="preserve">
Calculated from root dry mass and root fresh mass</t>
        </r>
      </text>
    </comment>
    <comment ref="O1" authorId="0" shapeId="0" xr:uid="{00000000-0006-0000-0000-00000B000000}">
      <text>
        <r>
          <rPr>
            <b/>
            <sz val="9"/>
            <color indexed="81"/>
            <rFont val="Tahoma"/>
            <charset val="1"/>
          </rPr>
          <t>Jessica Eve Mackay:</t>
        </r>
        <r>
          <rPr>
            <sz val="9"/>
            <color indexed="81"/>
            <rFont val="Tahoma"/>
            <charset val="1"/>
          </rPr>
          <t xml:space="preserve">
As I could not dry the second root sample (it was used for colonisation), I predicted the dry mass of this samples using the dry matter factor of the bulk sample</t>
        </r>
      </text>
    </comment>
    <comment ref="P1" authorId="0" shapeId="0" xr:uid="{00000000-0006-0000-0000-00000C000000}">
      <text>
        <r>
          <rPr>
            <b/>
            <sz val="9"/>
            <color indexed="81"/>
            <rFont val="Tahoma"/>
            <charset val="1"/>
          </rPr>
          <t>Jessica Eve Mackay:</t>
        </r>
        <r>
          <rPr>
            <sz val="9"/>
            <color indexed="81"/>
            <rFont val="Tahoma"/>
            <charset val="1"/>
          </rPr>
          <t xml:space="preserve">
This combines the two root samples (bulk sample (1) and subsample estimate (2))</t>
        </r>
      </text>
    </comment>
    <comment ref="R1" authorId="0" shapeId="0" xr:uid="{00000000-0006-0000-0000-00000D000000}">
      <text>
        <r>
          <rPr>
            <b/>
            <sz val="9"/>
            <color indexed="81"/>
            <rFont val="Tahoma"/>
            <charset val="1"/>
          </rPr>
          <t>Jessica Eve Mackay:</t>
        </r>
        <r>
          <rPr>
            <sz val="9"/>
            <color indexed="81"/>
            <rFont val="Tahoma"/>
            <charset val="1"/>
          </rPr>
          <t xml:space="preserve">
Root subsample (2) was investigated using the gridline intersect method</t>
        </r>
      </text>
    </comment>
    <comment ref="S1" authorId="0" shapeId="0" xr:uid="{00000000-0006-0000-0000-00000E000000}">
      <text>
        <r>
          <rPr>
            <b/>
            <sz val="9"/>
            <color indexed="81"/>
            <rFont val="Tahoma"/>
            <charset val="1"/>
          </rPr>
          <t>Jessica Eve Mackay:</t>
        </r>
        <r>
          <rPr>
            <sz val="9"/>
            <color indexed="81"/>
            <rFont val="Tahoma"/>
            <charset val="1"/>
          </rPr>
          <t xml:space="preserve">
Intersect which were colonised by arbuscular mycorrhizas</t>
        </r>
      </text>
    </comment>
    <comment ref="U1" authorId="0" shapeId="0" xr:uid="{00000000-0006-0000-0000-00000F000000}">
      <text>
        <r>
          <rPr>
            <b/>
            <sz val="9"/>
            <color indexed="81"/>
            <rFont val="Tahoma"/>
            <charset val="1"/>
          </rPr>
          <t>Jessica Eve Mackay:</t>
        </r>
        <r>
          <rPr>
            <sz val="9"/>
            <color indexed="81"/>
            <rFont val="Tahoma"/>
            <charset val="1"/>
          </rPr>
          <t xml:space="preserve">
From spreadsheet 'plant P results exp 2'</t>
        </r>
      </text>
    </comment>
    <comment ref="V1" authorId="0" shapeId="0" xr:uid="{00000000-0006-0000-0000-000010000000}">
      <text>
        <r>
          <rPr>
            <b/>
            <sz val="9"/>
            <color indexed="81"/>
            <rFont val="Tahoma"/>
            <charset val="1"/>
          </rPr>
          <t>Jessica Eve Mackay:</t>
        </r>
        <r>
          <rPr>
            <sz val="9"/>
            <color indexed="81"/>
            <rFont val="Tahoma"/>
            <charset val="1"/>
          </rPr>
          <t xml:space="preserve">
From spreadsheet 'plant P results exp 2'</t>
        </r>
      </text>
    </comment>
    <comment ref="W1" authorId="0" shapeId="0" xr:uid="{00000000-0006-0000-0000-000011000000}">
      <text>
        <r>
          <rPr>
            <b/>
            <sz val="9"/>
            <color indexed="81"/>
            <rFont val="Tahoma"/>
            <charset val="1"/>
          </rPr>
          <t>Jessica Eve Mackay:</t>
        </r>
        <r>
          <rPr>
            <sz val="9"/>
            <color indexed="81"/>
            <rFont val="Tahoma"/>
            <charset val="1"/>
          </rPr>
          <t xml:space="preserve">
Total P content of aboveground matter</t>
        </r>
      </text>
    </comment>
    <comment ref="X1" authorId="0" shapeId="0" xr:uid="{00000000-0006-0000-0000-000012000000}">
      <text>
        <r>
          <rPr>
            <b/>
            <sz val="9"/>
            <color indexed="81"/>
            <rFont val="Tahoma"/>
            <charset val="1"/>
          </rPr>
          <t>Jessica Eve Mackay:</t>
        </r>
        <r>
          <rPr>
            <sz val="9"/>
            <color indexed="81"/>
            <rFont val="Tahoma"/>
            <charset val="1"/>
          </rPr>
          <t xml:space="preserve">
total P content of belowground matter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Jessica Eve Mackay</author>
  </authors>
  <commentList>
    <comment ref="A1" authorId="0" shapeId="0" xr:uid="{00000000-0006-0000-0100-000001000000}">
      <text>
        <r>
          <rPr>
            <b/>
            <sz val="9"/>
            <color indexed="81"/>
            <rFont val="Tahoma"/>
            <charset val="1"/>
          </rPr>
          <t>Jessica Eve Mackay:</t>
        </r>
        <r>
          <rPr>
            <sz val="9"/>
            <color indexed="81"/>
            <rFont val="Tahoma"/>
            <charset val="1"/>
          </rPr>
          <t xml:space="preserve">
Raw, pyrolysed, 2S gasified, LT gasified and Incinerated were all added at rate of 50 mgP/kg
P50 and P20 are inorganic P added at 50 and 20mgP/kg
Control has no P</t>
        </r>
      </text>
    </comment>
    <comment ref="B1" authorId="0" shapeId="0" xr:uid="{00000000-0006-0000-0100-000002000000}">
      <text>
        <r>
          <rPr>
            <b/>
            <sz val="9"/>
            <color indexed="81"/>
            <rFont val="Tahoma"/>
            <charset val="1"/>
          </rPr>
          <t>Jessica Eve Mackay:</t>
        </r>
        <r>
          <rPr>
            <sz val="9"/>
            <color indexed="81"/>
            <rFont val="Tahoma"/>
            <charset val="1"/>
          </rPr>
          <t xml:space="preserve">
Harvest one was at 26 days, two at 40 day, and three at 55 days</t>
        </r>
      </text>
    </comment>
  </commentList>
</comments>
</file>

<file path=xl/sharedStrings.xml><?xml version="1.0" encoding="utf-8"?>
<sst xmlns="http://schemas.openxmlformats.org/spreadsheetml/2006/main" count="1159" uniqueCount="112">
  <si>
    <t>mean</t>
  </si>
  <si>
    <t>Control</t>
  </si>
  <si>
    <t>P20</t>
  </si>
  <si>
    <t>P50</t>
  </si>
  <si>
    <t>Incinerated</t>
  </si>
  <si>
    <t>LT gasified</t>
  </si>
  <si>
    <t>2S gasified</t>
  </si>
  <si>
    <t>Pyrolysed</t>
  </si>
  <si>
    <t>Raw</t>
  </si>
  <si>
    <t>dry matter content (%)</t>
  </si>
  <si>
    <t>moisture content (%)</t>
  </si>
  <si>
    <t>moisture (g)</t>
  </si>
  <si>
    <t>oven dried soil mass (g)</t>
  </si>
  <si>
    <t>Fresh soil mass (g)</t>
  </si>
  <si>
    <t>Description</t>
  </si>
  <si>
    <t>ID</t>
  </si>
  <si>
    <t>Blank</t>
  </si>
  <si>
    <t xml:space="preserve">Raw </t>
  </si>
  <si>
    <t>mgP per kg soil</t>
  </si>
  <si>
    <t>mgP extracted per sample</t>
  </si>
  <si>
    <t>amount of extractant used (ml)</t>
  </si>
  <si>
    <t>concentration (mg/l)</t>
  </si>
  <si>
    <t>dilution factor</t>
  </si>
  <si>
    <t>concentration from FIA (mg/l)</t>
  </si>
  <si>
    <t>soil dry mass (g)</t>
  </si>
  <si>
    <t>Fresh soil mass</t>
  </si>
  <si>
    <t>St error</t>
  </si>
  <si>
    <t>Grand Total</t>
  </si>
  <si>
    <t>StdDev of mgP per kg soil</t>
  </si>
  <si>
    <t>Row Labels</t>
  </si>
  <si>
    <t>Average of mgP per kg soil</t>
  </si>
  <si>
    <t>average blank</t>
  </si>
  <si>
    <t>blank</t>
  </si>
  <si>
    <t>LT Gasified</t>
  </si>
  <si>
    <t>2S Gasified</t>
  </si>
  <si>
    <t>CDGT (ug/l)</t>
  </si>
  <si>
    <t>DGT flux (ng/cm2/sec)</t>
  </si>
  <si>
    <t>measurement - blank</t>
  </si>
  <si>
    <t>dilution</t>
  </si>
  <si>
    <t>measurement off instrument (ug/l)</t>
  </si>
  <si>
    <t>Material</t>
  </si>
  <si>
    <t>st error</t>
  </si>
  <si>
    <t>StdDev of CDGT (ug/l)</t>
  </si>
  <si>
    <t>Average of CDGT (ug/l)</t>
  </si>
  <si>
    <t>pH</t>
  </si>
  <si>
    <t>StdDev of pH</t>
  </si>
  <si>
    <t>Average of pH</t>
  </si>
  <si>
    <t>EC at 25C</t>
  </si>
  <si>
    <t>EC at 23.5C</t>
  </si>
  <si>
    <t>StdDev of EC at 25C</t>
  </si>
  <si>
    <t>Average of EC at 25C</t>
  </si>
  <si>
    <t>EC</t>
  </si>
  <si>
    <t>Collwell P (mg/kg)</t>
  </si>
  <si>
    <t>D</t>
  </si>
  <si>
    <t>Three</t>
  </si>
  <si>
    <t>C</t>
  </si>
  <si>
    <t>B</t>
  </si>
  <si>
    <t>A</t>
  </si>
  <si>
    <t>Two</t>
  </si>
  <si>
    <t>One</t>
  </si>
  <si>
    <t>Belowground P uptake (mg)</t>
  </si>
  <si>
    <t>Aboveground P uptake (mg)</t>
  </si>
  <si>
    <t xml:space="preserve">Belowground P conc (ug/g) </t>
  </si>
  <si>
    <t>Aboveground P conc (ug/g)</t>
  </si>
  <si>
    <t>Colonisation (%)</t>
  </si>
  <si>
    <t>AM intersects</t>
  </si>
  <si>
    <t>Total intersects</t>
  </si>
  <si>
    <t>Total dry mass (g)</t>
  </si>
  <si>
    <t>root dry mass (total) (g)</t>
  </si>
  <si>
    <t>root dry mass (2) (g)</t>
  </si>
  <si>
    <t>root dry matter factor</t>
  </si>
  <si>
    <t>Root dry mass (1) (g)</t>
  </si>
  <si>
    <t>No. of heads</t>
  </si>
  <si>
    <t>Aboveground dry mass (g)</t>
  </si>
  <si>
    <t>Head dry mass (g)</t>
  </si>
  <si>
    <t>Shoot dry mass (g)</t>
  </si>
  <si>
    <t>Root fresh mass (2) (g)</t>
  </si>
  <si>
    <t>Root fresh mass (1) (g)</t>
  </si>
  <si>
    <t>Head fresh mass (g)</t>
  </si>
  <si>
    <t>Shoot fresh mass (g)</t>
  </si>
  <si>
    <t>Rep</t>
  </si>
  <si>
    <t>Days after sowing</t>
  </si>
  <si>
    <t xml:space="preserve">Harvest  </t>
  </si>
  <si>
    <t>Treatment</t>
  </si>
  <si>
    <t>Average P uptake at harvest two</t>
  </si>
  <si>
    <t>Average P uptake at harvest one</t>
  </si>
  <si>
    <t>P uptake rate time 3 (ugP/day)</t>
  </si>
  <si>
    <t>P uptake rate time 2 (ugP/day)</t>
  </si>
  <si>
    <t>P uptake rate time 1 (ugP/day)</t>
  </si>
  <si>
    <t>Column Labels</t>
  </si>
  <si>
    <t>StdDev of Aboveground P uptake (mg)</t>
  </si>
  <si>
    <t xml:space="preserve"> </t>
  </si>
  <si>
    <t>StdDev of Belowground P uptake (mg)</t>
  </si>
  <si>
    <t>Average of Belowground P uptake (mg)</t>
  </si>
  <si>
    <t>Average of Aboveground P uptake (mg)</t>
  </si>
  <si>
    <t>StdDev of Colonisation (%)</t>
  </si>
  <si>
    <t>Average of Colonisation (%)</t>
  </si>
  <si>
    <t>Average of Total dry mass (g)</t>
  </si>
  <si>
    <t>StdDev of root dry mass (total) (g)</t>
  </si>
  <si>
    <t>Average of root dry mass (total) (g)</t>
  </si>
  <si>
    <t>Average of No. of heads</t>
  </si>
  <si>
    <t>StdDev of Aboveground dry mass (g)</t>
  </si>
  <si>
    <t>Average of Aboveground dry mass (g) (shoots + heads)</t>
  </si>
  <si>
    <t>Average of Head dry mass (g)</t>
  </si>
  <si>
    <t>three</t>
  </si>
  <si>
    <t xml:space="preserve">two </t>
  </si>
  <si>
    <t>one</t>
  </si>
  <si>
    <t>days after sowing</t>
  </si>
  <si>
    <t>harvest</t>
  </si>
  <si>
    <t>Average of Shoot dry mass (g)</t>
  </si>
  <si>
    <t>UofA/JessM/Final_data_PhD_Exp2 - 2 files</t>
  </si>
  <si>
    <t>We ask that prior to making use of the data in this file that the authors be contacted (timothy.cavagnaro@adelaide.edu.au or soilecology.org) so that any details of proposed use might be discussed. We ask this to ensure that data are used appropriately and any limitations or contetually relevent infomration associated with the are clealry understood and taken into account. Thank you in advance.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</si>
</sst>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000"/>
    <numFmt numFmtId="166" formatCode="0.000000"/>
    <numFmt numFmtId="167" formatCode="0.000"/>
  </numFmts>
  <fonts count="6" x14ac:knownFonts="1">
    <font>
      <sz val="12"/>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b/>
      <sz val="9"/>
      <color indexed="81"/>
      <name val="Tahoma"/>
      <charset val="1"/>
    </font>
    <font>
      <sz val="9"/>
      <color indexed="81"/>
      <name val="Tahoma"/>
      <charset val="1"/>
    </font>
  </fonts>
  <fills count="6">
    <fill>
      <patternFill patternType="none"/>
    </fill>
    <fill>
      <patternFill patternType="gray125"/>
    </fill>
    <fill>
      <patternFill patternType="solid">
        <fgColor theme="6" tint="0.7999816888943144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4" tint="0.79998168889431442"/>
        <bgColor theme="4" tint="0.79998168889431442"/>
      </patternFill>
    </fill>
  </fills>
  <borders count="5">
    <border>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bottom style="thin">
        <color theme="4" tint="0.39997558519241921"/>
      </bottom>
      <diagonal/>
    </border>
  </borders>
  <cellStyleXfs count="2">
    <xf numFmtId="0" fontId="0" fillId="0" borderId="0"/>
    <xf numFmtId="0" fontId="1" fillId="0" borderId="0"/>
  </cellStyleXfs>
  <cellXfs count="33">
    <xf numFmtId="0" fontId="0" fillId="0" borderId="0" xfId="0"/>
    <xf numFmtId="0" fontId="1" fillId="0" borderId="0" xfId="1"/>
    <xf numFmtId="164" fontId="1" fillId="0" borderId="0" xfId="1" applyNumberFormat="1"/>
    <xf numFmtId="164" fontId="1" fillId="0" borderId="1" xfId="1" applyNumberFormat="1" applyBorder="1"/>
    <xf numFmtId="0" fontId="1" fillId="0" borderId="2" xfId="1" applyBorder="1"/>
    <xf numFmtId="0" fontId="2" fillId="0" borderId="0" xfId="1" applyFont="1"/>
    <xf numFmtId="165" fontId="1" fillId="0" borderId="0" xfId="1" applyNumberFormat="1"/>
    <xf numFmtId="2" fontId="1" fillId="0" borderId="0" xfId="1" applyNumberFormat="1"/>
    <xf numFmtId="0" fontId="1" fillId="0" borderId="0" xfId="1" applyNumberFormat="1"/>
    <xf numFmtId="0" fontId="1" fillId="0" borderId="0" xfId="1" applyAlignment="1">
      <alignment horizontal="left"/>
    </xf>
    <xf numFmtId="0" fontId="1" fillId="0" borderId="0" xfId="1" pivotButton="1"/>
    <xf numFmtId="0" fontId="1" fillId="0" borderId="1" xfId="1" applyBorder="1"/>
    <xf numFmtId="166" fontId="1" fillId="0" borderId="0" xfId="1" applyNumberFormat="1"/>
    <xf numFmtId="167" fontId="1" fillId="0" borderId="0" xfId="1" applyNumberFormat="1"/>
    <xf numFmtId="2" fontId="1" fillId="0" borderId="0" xfId="1" applyNumberFormat="1" applyBorder="1"/>
    <xf numFmtId="1" fontId="1" fillId="0" borderId="0" xfId="1" applyNumberFormat="1" applyBorder="1"/>
    <xf numFmtId="2" fontId="1" fillId="2" borderId="0" xfId="1" applyNumberFormat="1" applyFill="1" applyBorder="1"/>
    <xf numFmtId="1" fontId="1" fillId="2" borderId="0" xfId="1" applyNumberFormat="1" applyFill="1" applyBorder="1"/>
    <xf numFmtId="2" fontId="1" fillId="3" borderId="0" xfId="1" applyNumberFormat="1" applyFill="1" applyBorder="1"/>
    <xf numFmtId="1" fontId="1" fillId="3" borderId="0" xfId="1" applyNumberFormat="1" applyFill="1" applyBorder="1"/>
    <xf numFmtId="2" fontId="1" fillId="3" borderId="0" xfId="1" applyNumberFormat="1" applyFill="1"/>
    <xf numFmtId="2" fontId="1" fillId="2" borderId="3" xfId="1" applyNumberFormat="1" applyFill="1" applyBorder="1"/>
    <xf numFmtId="1" fontId="1" fillId="2" borderId="3" xfId="1" applyNumberFormat="1" applyFill="1" applyBorder="1"/>
    <xf numFmtId="2" fontId="3" fillId="2" borderId="3" xfId="1" applyNumberFormat="1" applyFont="1" applyFill="1" applyBorder="1"/>
    <xf numFmtId="2" fontId="3" fillId="2" borderId="0" xfId="1" applyNumberFormat="1" applyFont="1" applyFill="1" applyBorder="1"/>
    <xf numFmtId="2" fontId="2" fillId="2" borderId="0" xfId="1" applyNumberFormat="1" applyFont="1" applyFill="1" applyBorder="1"/>
    <xf numFmtId="1" fontId="2" fillId="2" borderId="0" xfId="1" applyNumberFormat="1" applyFont="1" applyFill="1" applyBorder="1"/>
    <xf numFmtId="0" fontId="1" fillId="2" borderId="0" xfId="1" applyFill="1"/>
    <xf numFmtId="0" fontId="1" fillId="3" borderId="0" xfId="1" applyFill="1"/>
    <xf numFmtId="0" fontId="2" fillId="4" borderId="0" xfId="1" applyFont="1" applyFill="1"/>
    <xf numFmtId="2" fontId="2" fillId="4" borderId="0" xfId="1" applyNumberFormat="1" applyFont="1" applyFill="1" applyBorder="1"/>
    <xf numFmtId="0" fontId="2" fillId="5" borderId="4" xfId="1" applyFont="1" applyFill="1" applyBorder="1"/>
    <xf numFmtId="0" fontId="2" fillId="5" borderId="0" xfId="1" applyFont="1" applyFill="1"/>
  </cellXfs>
  <cellStyles count="2">
    <cellStyle name="Normal" xfId="0" builtinId="0"/>
    <cellStyle name="Normal 2" xfId="1" xr:uid="{F34EEA29-8AA0-6C4B-863A-0805CAC75D68}"/>
  </cellStyles>
  <dxfs count="4">
    <dxf>
      <numFmt numFmtId="167" formatCode="0.000"/>
    </dxf>
    <dxf>
      <numFmt numFmtId="167" formatCode="0.000"/>
    </dxf>
    <dxf>
      <numFmt numFmtId="2" formatCode="0.00"/>
    </dxf>
    <dxf>
      <numFmt numFmtId="2" formatCode="0.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pivotCacheDefinition" Target="pivotCache/pivotCacheDefinition2.xml"/><Relationship Id="rId3" Type="http://schemas.openxmlformats.org/officeDocument/2006/relationships/worksheet" Target="worksheets/sheet3.xml"/><Relationship Id="rId21" Type="http://schemas.openxmlformats.org/officeDocument/2006/relationships/pivotCacheDefinition" Target="pivotCache/pivotCacheDefinition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pivotCacheDefinition" Target="pivotCache/pivotCacheDefinition1.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pivotCacheDefinition" Target="pivotCache/pivotCacheDefinition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pivotCacheDefinition" Target="pivotCache/pivotCacheDefinition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graphs!$B$3</c:f>
              <c:strCache>
                <c:ptCount val="1"/>
                <c:pt idx="0">
                  <c:v>One</c:v>
                </c:pt>
              </c:strCache>
            </c:strRef>
          </c:tx>
          <c:invertIfNegative val="0"/>
          <c:cat>
            <c:strRef>
              <c:f>graphs!$A$4:$A$11</c:f>
              <c:strCache>
                <c:ptCount val="8"/>
                <c:pt idx="0">
                  <c:v>P50</c:v>
                </c:pt>
                <c:pt idx="1">
                  <c:v>P20</c:v>
                </c:pt>
                <c:pt idx="2">
                  <c:v>Raw</c:v>
                </c:pt>
                <c:pt idx="3">
                  <c:v>Incinerated</c:v>
                </c:pt>
                <c:pt idx="4">
                  <c:v>LT Gasified</c:v>
                </c:pt>
                <c:pt idx="5">
                  <c:v>Pyrolysed</c:v>
                </c:pt>
                <c:pt idx="6">
                  <c:v>2S Gasified</c:v>
                </c:pt>
                <c:pt idx="7">
                  <c:v>Control</c:v>
                </c:pt>
              </c:strCache>
            </c:strRef>
          </c:cat>
          <c:val>
            <c:numRef>
              <c:f>graphs!$B$4:$B$11</c:f>
              <c:numCache>
                <c:formatCode>General</c:formatCode>
                <c:ptCount val="8"/>
                <c:pt idx="0">
                  <c:v>3.8249999999999997</c:v>
                </c:pt>
                <c:pt idx="1">
                  <c:v>2.3650000000000002</c:v>
                </c:pt>
                <c:pt idx="2">
                  <c:v>1.7274999999999998</c:v>
                </c:pt>
                <c:pt idx="3">
                  <c:v>1.17</c:v>
                </c:pt>
                <c:pt idx="4">
                  <c:v>0.76750000000000007</c:v>
                </c:pt>
                <c:pt idx="5">
                  <c:v>0.57999999999999996</c:v>
                </c:pt>
                <c:pt idx="6">
                  <c:v>0.63500000000000001</c:v>
                </c:pt>
                <c:pt idx="7">
                  <c:v>0.48750000000000004</c:v>
                </c:pt>
              </c:numCache>
            </c:numRef>
          </c:val>
          <c:extLst>
            <c:ext xmlns:c16="http://schemas.microsoft.com/office/drawing/2014/chart" uri="{C3380CC4-5D6E-409C-BE32-E72D297353CC}">
              <c16:uniqueId val="{00000000-7B4D-8249-A139-86690F446EEC}"/>
            </c:ext>
          </c:extLst>
        </c:ser>
        <c:ser>
          <c:idx val="1"/>
          <c:order val="1"/>
          <c:tx>
            <c:strRef>
              <c:f>graphs!$C$3</c:f>
              <c:strCache>
                <c:ptCount val="1"/>
                <c:pt idx="0">
                  <c:v>Two</c:v>
                </c:pt>
              </c:strCache>
            </c:strRef>
          </c:tx>
          <c:invertIfNegative val="0"/>
          <c:cat>
            <c:strRef>
              <c:f>graphs!$A$4:$A$11</c:f>
              <c:strCache>
                <c:ptCount val="8"/>
                <c:pt idx="0">
                  <c:v>P50</c:v>
                </c:pt>
                <c:pt idx="1">
                  <c:v>P20</c:v>
                </c:pt>
                <c:pt idx="2">
                  <c:v>Raw</c:v>
                </c:pt>
                <c:pt idx="3">
                  <c:v>Incinerated</c:v>
                </c:pt>
                <c:pt idx="4">
                  <c:v>LT Gasified</c:v>
                </c:pt>
                <c:pt idx="5">
                  <c:v>Pyrolysed</c:v>
                </c:pt>
                <c:pt idx="6">
                  <c:v>2S Gasified</c:v>
                </c:pt>
                <c:pt idx="7">
                  <c:v>Control</c:v>
                </c:pt>
              </c:strCache>
            </c:strRef>
          </c:cat>
          <c:val>
            <c:numRef>
              <c:f>graphs!$C$4:$C$11</c:f>
              <c:numCache>
                <c:formatCode>General</c:formatCode>
                <c:ptCount val="8"/>
                <c:pt idx="0">
                  <c:v>8.2249999999999996</c:v>
                </c:pt>
                <c:pt idx="1">
                  <c:v>5.1325000000000003</c:v>
                </c:pt>
                <c:pt idx="2">
                  <c:v>2.9550000000000001</c:v>
                </c:pt>
                <c:pt idx="3">
                  <c:v>2.7024999999999997</c:v>
                </c:pt>
                <c:pt idx="4">
                  <c:v>1.7175</c:v>
                </c:pt>
                <c:pt idx="5">
                  <c:v>1.1025</c:v>
                </c:pt>
                <c:pt idx="6">
                  <c:v>1.1075000000000002</c:v>
                </c:pt>
                <c:pt idx="7">
                  <c:v>0.66500000000000004</c:v>
                </c:pt>
              </c:numCache>
            </c:numRef>
          </c:val>
          <c:extLst>
            <c:ext xmlns:c16="http://schemas.microsoft.com/office/drawing/2014/chart" uri="{C3380CC4-5D6E-409C-BE32-E72D297353CC}">
              <c16:uniqueId val="{00000001-7B4D-8249-A139-86690F446EEC}"/>
            </c:ext>
          </c:extLst>
        </c:ser>
        <c:ser>
          <c:idx val="2"/>
          <c:order val="2"/>
          <c:tx>
            <c:strRef>
              <c:f>graphs!$D$3</c:f>
              <c:strCache>
                <c:ptCount val="1"/>
                <c:pt idx="0">
                  <c:v>Three</c:v>
                </c:pt>
              </c:strCache>
            </c:strRef>
          </c:tx>
          <c:invertIfNegative val="0"/>
          <c:cat>
            <c:strRef>
              <c:f>graphs!$A$4:$A$11</c:f>
              <c:strCache>
                <c:ptCount val="8"/>
                <c:pt idx="0">
                  <c:v>P50</c:v>
                </c:pt>
                <c:pt idx="1">
                  <c:v>P20</c:v>
                </c:pt>
                <c:pt idx="2">
                  <c:v>Raw</c:v>
                </c:pt>
                <c:pt idx="3">
                  <c:v>Incinerated</c:v>
                </c:pt>
                <c:pt idx="4">
                  <c:v>LT Gasified</c:v>
                </c:pt>
                <c:pt idx="5">
                  <c:v>Pyrolysed</c:v>
                </c:pt>
                <c:pt idx="6">
                  <c:v>2S Gasified</c:v>
                </c:pt>
                <c:pt idx="7">
                  <c:v>Control</c:v>
                </c:pt>
              </c:strCache>
            </c:strRef>
          </c:cat>
          <c:val>
            <c:numRef>
              <c:f>graphs!$D$4:$D$11</c:f>
              <c:numCache>
                <c:formatCode>General</c:formatCode>
                <c:ptCount val="8"/>
                <c:pt idx="0">
                  <c:v>8.3324999999999996</c:v>
                </c:pt>
                <c:pt idx="1">
                  <c:v>5.1099999999999994</c:v>
                </c:pt>
                <c:pt idx="2">
                  <c:v>4.3849999999999998</c:v>
                </c:pt>
                <c:pt idx="3">
                  <c:v>3.9474999999999998</c:v>
                </c:pt>
                <c:pt idx="4">
                  <c:v>2.2275</c:v>
                </c:pt>
                <c:pt idx="5">
                  <c:v>1.5724999999999998</c:v>
                </c:pt>
                <c:pt idx="6">
                  <c:v>1.3625</c:v>
                </c:pt>
                <c:pt idx="7">
                  <c:v>1.1475</c:v>
                </c:pt>
              </c:numCache>
            </c:numRef>
          </c:val>
          <c:extLst>
            <c:ext xmlns:c16="http://schemas.microsoft.com/office/drawing/2014/chart" uri="{C3380CC4-5D6E-409C-BE32-E72D297353CC}">
              <c16:uniqueId val="{00000002-7B4D-8249-A139-86690F446EEC}"/>
            </c:ext>
          </c:extLst>
        </c:ser>
        <c:dLbls>
          <c:showLegendKey val="0"/>
          <c:showVal val="0"/>
          <c:showCatName val="0"/>
          <c:showSerName val="0"/>
          <c:showPercent val="0"/>
          <c:showBubbleSize val="0"/>
        </c:dLbls>
        <c:gapWidth val="150"/>
        <c:axId val="308874096"/>
        <c:axId val="308875272"/>
      </c:barChart>
      <c:catAx>
        <c:axId val="308874096"/>
        <c:scaling>
          <c:orientation val="minMax"/>
        </c:scaling>
        <c:delete val="0"/>
        <c:axPos val="b"/>
        <c:numFmt formatCode="General" sourceLinked="0"/>
        <c:majorTickMark val="out"/>
        <c:minorTickMark val="none"/>
        <c:tickLblPos val="nextTo"/>
        <c:crossAx val="308875272"/>
        <c:crosses val="autoZero"/>
        <c:auto val="1"/>
        <c:lblAlgn val="ctr"/>
        <c:lblOffset val="100"/>
        <c:noMultiLvlLbl val="0"/>
      </c:catAx>
      <c:valAx>
        <c:axId val="308875272"/>
        <c:scaling>
          <c:orientation val="minMax"/>
        </c:scaling>
        <c:delete val="0"/>
        <c:axPos val="l"/>
        <c:majorGridlines/>
        <c:numFmt formatCode="General" sourceLinked="1"/>
        <c:majorTickMark val="out"/>
        <c:minorTickMark val="none"/>
        <c:tickLblPos val="nextTo"/>
        <c:crossAx val="308874096"/>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graphs!$B$15</c:f>
              <c:strCache>
                <c:ptCount val="1"/>
                <c:pt idx="0">
                  <c:v>One</c:v>
                </c:pt>
              </c:strCache>
            </c:strRef>
          </c:tx>
          <c:invertIfNegative val="0"/>
          <c:cat>
            <c:strRef>
              <c:f>graphs!$A$16:$A$23</c:f>
              <c:strCache>
                <c:ptCount val="8"/>
                <c:pt idx="0">
                  <c:v>P50</c:v>
                </c:pt>
                <c:pt idx="1">
                  <c:v>P20</c:v>
                </c:pt>
                <c:pt idx="2">
                  <c:v>Raw</c:v>
                </c:pt>
                <c:pt idx="3">
                  <c:v>Incinerated</c:v>
                </c:pt>
                <c:pt idx="4">
                  <c:v>LT Gasified</c:v>
                </c:pt>
                <c:pt idx="5">
                  <c:v>Pyrolysed</c:v>
                </c:pt>
                <c:pt idx="6">
                  <c:v>2S Gasified</c:v>
                </c:pt>
                <c:pt idx="7">
                  <c:v>Control</c:v>
                </c:pt>
              </c:strCache>
            </c:strRef>
          </c:cat>
          <c:val>
            <c:numRef>
              <c:f>graphs!$B$16:$B$23</c:f>
              <c:numCache>
                <c:formatCode>General</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C222-8B4A-9BC0-036165E2F4CF}"/>
            </c:ext>
          </c:extLst>
        </c:ser>
        <c:ser>
          <c:idx val="1"/>
          <c:order val="1"/>
          <c:tx>
            <c:strRef>
              <c:f>graphs!$C$15</c:f>
              <c:strCache>
                <c:ptCount val="1"/>
                <c:pt idx="0">
                  <c:v>Two</c:v>
                </c:pt>
              </c:strCache>
            </c:strRef>
          </c:tx>
          <c:invertIfNegative val="0"/>
          <c:cat>
            <c:strRef>
              <c:f>graphs!$A$16:$A$23</c:f>
              <c:strCache>
                <c:ptCount val="8"/>
                <c:pt idx="0">
                  <c:v>P50</c:v>
                </c:pt>
                <c:pt idx="1">
                  <c:v>P20</c:v>
                </c:pt>
                <c:pt idx="2">
                  <c:v>Raw</c:v>
                </c:pt>
                <c:pt idx="3">
                  <c:v>Incinerated</c:v>
                </c:pt>
                <c:pt idx="4">
                  <c:v>LT Gasified</c:v>
                </c:pt>
                <c:pt idx="5">
                  <c:v>Pyrolysed</c:v>
                </c:pt>
                <c:pt idx="6">
                  <c:v>2S Gasified</c:v>
                </c:pt>
                <c:pt idx="7">
                  <c:v>Control</c:v>
                </c:pt>
              </c:strCache>
            </c:strRef>
          </c:cat>
          <c:val>
            <c:numRef>
              <c:f>graphs!$C$16:$C$23</c:f>
              <c:numCache>
                <c:formatCode>General</c:formatCode>
                <c:ptCount val="8"/>
                <c:pt idx="0">
                  <c:v>3.52</c:v>
                </c:pt>
                <c:pt idx="1">
                  <c:v>2.4299999999999997</c:v>
                </c:pt>
                <c:pt idx="2">
                  <c:v>1.7000000000000002</c:v>
                </c:pt>
                <c:pt idx="3">
                  <c:v>1.3225</c:v>
                </c:pt>
                <c:pt idx="4">
                  <c:v>0.79749999999999999</c:v>
                </c:pt>
                <c:pt idx="5">
                  <c:v>0.57750000000000001</c:v>
                </c:pt>
                <c:pt idx="6">
                  <c:v>0.55500000000000005</c:v>
                </c:pt>
                <c:pt idx="7">
                  <c:v>0.35250000000000004</c:v>
                </c:pt>
              </c:numCache>
            </c:numRef>
          </c:val>
          <c:extLst>
            <c:ext xmlns:c16="http://schemas.microsoft.com/office/drawing/2014/chart" uri="{C3380CC4-5D6E-409C-BE32-E72D297353CC}">
              <c16:uniqueId val="{00000001-C222-8B4A-9BC0-036165E2F4CF}"/>
            </c:ext>
          </c:extLst>
        </c:ser>
        <c:ser>
          <c:idx val="2"/>
          <c:order val="2"/>
          <c:tx>
            <c:strRef>
              <c:f>graphs!$D$15</c:f>
              <c:strCache>
                <c:ptCount val="1"/>
                <c:pt idx="0">
                  <c:v>Three</c:v>
                </c:pt>
              </c:strCache>
            </c:strRef>
          </c:tx>
          <c:invertIfNegative val="0"/>
          <c:cat>
            <c:strRef>
              <c:f>graphs!$A$16:$A$23</c:f>
              <c:strCache>
                <c:ptCount val="8"/>
                <c:pt idx="0">
                  <c:v>P50</c:v>
                </c:pt>
                <c:pt idx="1">
                  <c:v>P20</c:v>
                </c:pt>
                <c:pt idx="2">
                  <c:v>Raw</c:v>
                </c:pt>
                <c:pt idx="3">
                  <c:v>Incinerated</c:v>
                </c:pt>
                <c:pt idx="4">
                  <c:v>LT Gasified</c:v>
                </c:pt>
                <c:pt idx="5">
                  <c:v>Pyrolysed</c:v>
                </c:pt>
                <c:pt idx="6">
                  <c:v>2S Gasified</c:v>
                </c:pt>
                <c:pt idx="7">
                  <c:v>Control</c:v>
                </c:pt>
              </c:strCache>
            </c:strRef>
          </c:cat>
          <c:val>
            <c:numRef>
              <c:f>graphs!$D$16:$D$23</c:f>
              <c:numCache>
                <c:formatCode>General</c:formatCode>
                <c:ptCount val="8"/>
                <c:pt idx="0">
                  <c:v>10.5825</c:v>
                </c:pt>
                <c:pt idx="1">
                  <c:v>6.3974999999999991</c:v>
                </c:pt>
                <c:pt idx="2">
                  <c:v>5.6499999999999995</c:v>
                </c:pt>
                <c:pt idx="3">
                  <c:v>4.4450000000000003</c:v>
                </c:pt>
                <c:pt idx="4">
                  <c:v>2.5299999999999998</c:v>
                </c:pt>
                <c:pt idx="5">
                  <c:v>1.3675000000000002</c:v>
                </c:pt>
                <c:pt idx="6">
                  <c:v>1.3975</c:v>
                </c:pt>
                <c:pt idx="7">
                  <c:v>1.2075</c:v>
                </c:pt>
              </c:numCache>
            </c:numRef>
          </c:val>
          <c:extLst>
            <c:ext xmlns:c16="http://schemas.microsoft.com/office/drawing/2014/chart" uri="{C3380CC4-5D6E-409C-BE32-E72D297353CC}">
              <c16:uniqueId val="{00000002-C222-8B4A-9BC0-036165E2F4CF}"/>
            </c:ext>
          </c:extLst>
        </c:ser>
        <c:dLbls>
          <c:showLegendKey val="0"/>
          <c:showVal val="0"/>
          <c:showCatName val="0"/>
          <c:showSerName val="0"/>
          <c:showPercent val="0"/>
          <c:showBubbleSize val="0"/>
        </c:dLbls>
        <c:gapWidth val="150"/>
        <c:axId val="395014704"/>
        <c:axId val="309287280"/>
      </c:barChart>
      <c:catAx>
        <c:axId val="395014704"/>
        <c:scaling>
          <c:orientation val="minMax"/>
        </c:scaling>
        <c:delete val="0"/>
        <c:axPos val="b"/>
        <c:numFmt formatCode="General" sourceLinked="0"/>
        <c:majorTickMark val="out"/>
        <c:minorTickMark val="none"/>
        <c:tickLblPos val="nextTo"/>
        <c:crossAx val="309287280"/>
        <c:crosses val="autoZero"/>
        <c:auto val="1"/>
        <c:lblAlgn val="ctr"/>
        <c:lblOffset val="100"/>
        <c:noMultiLvlLbl val="0"/>
      </c:catAx>
      <c:valAx>
        <c:axId val="309287280"/>
        <c:scaling>
          <c:orientation val="minMax"/>
        </c:scaling>
        <c:delete val="0"/>
        <c:axPos val="l"/>
        <c:majorGridlines/>
        <c:numFmt formatCode="General" sourceLinked="1"/>
        <c:majorTickMark val="out"/>
        <c:minorTickMark val="none"/>
        <c:tickLblPos val="nextTo"/>
        <c:crossAx val="395014704"/>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graphs!$B$26</c:f>
              <c:strCache>
                <c:ptCount val="1"/>
                <c:pt idx="0">
                  <c:v>One</c:v>
                </c:pt>
              </c:strCache>
            </c:strRef>
          </c:tx>
          <c:invertIfNegative val="0"/>
          <c:errBars>
            <c:errBarType val="both"/>
            <c:errValType val="cust"/>
            <c:noEndCap val="0"/>
            <c:plus>
              <c:numRef>
                <c:f>graphs!$S$28:$S$35</c:f>
                <c:numCache>
                  <c:formatCode>General</c:formatCode>
                  <c:ptCount val="8"/>
                  <c:pt idx="0">
                    <c:v>0.28961180915149298</c:v>
                  </c:pt>
                  <c:pt idx="1">
                    <c:v>8.0052066390149515E-2</c:v>
                  </c:pt>
                  <c:pt idx="2">
                    <c:v>0.14378079380316003</c:v>
                  </c:pt>
                  <c:pt idx="3">
                    <c:v>6.5447179720240736E-2</c:v>
                  </c:pt>
                  <c:pt idx="4">
                    <c:v>4.6970735570139859E-2</c:v>
                  </c:pt>
                  <c:pt idx="5">
                    <c:v>5.0497524691810354E-2</c:v>
                  </c:pt>
                  <c:pt idx="6">
                    <c:v>2.3979157616563433E-2</c:v>
                  </c:pt>
                  <c:pt idx="7">
                    <c:v>5.9773879468097577E-2</c:v>
                  </c:pt>
                </c:numCache>
              </c:numRef>
            </c:plus>
            <c:minus>
              <c:numRef>
                <c:f>graphs!$S$28:$S$35</c:f>
                <c:numCache>
                  <c:formatCode>General</c:formatCode>
                  <c:ptCount val="8"/>
                  <c:pt idx="0">
                    <c:v>0.28961180915149298</c:v>
                  </c:pt>
                  <c:pt idx="1">
                    <c:v>8.0052066390149515E-2</c:v>
                  </c:pt>
                  <c:pt idx="2">
                    <c:v>0.14378079380316003</c:v>
                  </c:pt>
                  <c:pt idx="3">
                    <c:v>6.5447179720240736E-2</c:v>
                  </c:pt>
                  <c:pt idx="4">
                    <c:v>4.6970735570139859E-2</c:v>
                  </c:pt>
                  <c:pt idx="5">
                    <c:v>5.0497524691810354E-2</c:v>
                  </c:pt>
                  <c:pt idx="6">
                    <c:v>2.3979157616563433E-2</c:v>
                  </c:pt>
                  <c:pt idx="7">
                    <c:v>5.9773879468097577E-2</c:v>
                  </c:pt>
                </c:numCache>
              </c:numRef>
            </c:minus>
          </c:errBars>
          <c:cat>
            <c:strRef>
              <c:f>graphs!$A$27:$A$34</c:f>
              <c:strCache>
                <c:ptCount val="8"/>
                <c:pt idx="0">
                  <c:v>P50</c:v>
                </c:pt>
                <c:pt idx="1">
                  <c:v>P20</c:v>
                </c:pt>
                <c:pt idx="2">
                  <c:v>Raw</c:v>
                </c:pt>
                <c:pt idx="3">
                  <c:v>Incinerated</c:v>
                </c:pt>
                <c:pt idx="4">
                  <c:v>LT Gasified</c:v>
                </c:pt>
                <c:pt idx="5">
                  <c:v>Pyrolysed</c:v>
                </c:pt>
                <c:pt idx="6">
                  <c:v>2S Gasified</c:v>
                </c:pt>
                <c:pt idx="7">
                  <c:v>Control</c:v>
                </c:pt>
              </c:strCache>
            </c:strRef>
          </c:cat>
          <c:val>
            <c:numRef>
              <c:f>graphs!$B$27:$B$34</c:f>
              <c:numCache>
                <c:formatCode>General</c:formatCode>
                <c:ptCount val="8"/>
                <c:pt idx="0">
                  <c:v>3.8249999999999997</c:v>
                </c:pt>
                <c:pt idx="1">
                  <c:v>2.3650000000000002</c:v>
                </c:pt>
                <c:pt idx="2">
                  <c:v>1.7274999999999998</c:v>
                </c:pt>
                <c:pt idx="3">
                  <c:v>1.17</c:v>
                </c:pt>
                <c:pt idx="4">
                  <c:v>0.76750000000000007</c:v>
                </c:pt>
                <c:pt idx="5">
                  <c:v>0.57999999999999996</c:v>
                </c:pt>
                <c:pt idx="6">
                  <c:v>0.63500000000000001</c:v>
                </c:pt>
                <c:pt idx="7">
                  <c:v>0.48750000000000004</c:v>
                </c:pt>
              </c:numCache>
            </c:numRef>
          </c:val>
          <c:extLst>
            <c:ext xmlns:c16="http://schemas.microsoft.com/office/drawing/2014/chart" uri="{C3380CC4-5D6E-409C-BE32-E72D297353CC}">
              <c16:uniqueId val="{00000000-AF64-2F49-8255-0CB5FE12C321}"/>
            </c:ext>
          </c:extLst>
        </c:ser>
        <c:ser>
          <c:idx val="1"/>
          <c:order val="1"/>
          <c:tx>
            <c:strRef>
              <c:f>graphs!$C$26</c:f>
              <c:strCache>
                <c:ptCount val="1"/>
                <c:pt idx="0">
                  <c:v>Two</c:v>
                </c:pt>
              </c:strCache>
            </c:strRef>
          </c:tx>
          <c:invertIfNegative val="0"/>
          <c:errBars>
            <c:errBarType val="both"/>
            <c:errValType val="cust"/>
            <c:noEndCap val="0"/>
            <c:plus>
              <c:numRef>
                <c:f>graphs!$T$28:$T$35</c:f>
                <c:numCache>
                  <c:formatCode>General</c:formatCode>
                  <c:ptCount val="8"/>
                  <c:pt idx="0">
                    <c:v>0.27953830983722611</c:v>
                  </c:pt>
                  <c:pt idx="1">
                    <c:v>0.22020350436206826</c:v>
                  </c:pt>
                  <c:pt idx="2">
                    <c:v>0.65233554760312396</c:v>
                  </c:pt>
                  <c:pt idx="3">
                    <c:v>0.25834408579773555</c:v>
                  </c:pt>
                  <c:pt idx="4">
                    <c:v>0.27271780286589209</c:v>
                  </c:pt>
                  <c:pt idx="5">
                    <c:v>0.2882996126717246</c:v>
                  </c:pt>
                  <c:pt idx="6">
                    <c:v>0.15233597736582033</c:v>
                  </c:pt>
                  <c:pt idx="7">
                    <c:v>6.9327123119310052E-2</c:v>
                  </c:pt>
                </c:numCache>
              </c:numRef>
            </c:plus>
            <c:minus>
              <c:numRef>
                <c:f>graphs!$T$28:$T$35</c:f>
                <c:numCache>
                  <c:formatCode>General</c:formatCode>
                  <c:ptCount val="8"/>
                  <c:pt idx="0">
                    <c:v>0.27953830983722611</c:v>
                  </c:pt>
                  <c:pt idx="1">
                    <c:v>0.22020350436206826</c:v>
                  </c:pt>
                  <c:pt idx="2">
                    <c:v>0.65233554760312396</c:v>
                  </c:pt>
                  <c:pt idx="3">
                    <c:v>0.25834408579773555</c:v>
                  </c:pt>
                  <c:pt idx="4">
                    <c:v>0.27271780286589209</c:v>
                  </c:pt>
                  <c:pt idx="5">
                    <c:v>0.2882996126717246</c:v>
                  </c:pt>
                  <c:pt idx="6">
                    <c:v>0.15233597736582033</c:v>
                  </c:pt>
                  <c:pt idx="7">
                    <c:v>6.9327123119310052E-2</c:v>
                  </c:pt>
                </c:numCache>
              </c:numRef>
            </c:minus>
          </c:errBars>
          <c:cat>
            <c:strRef>
              <c:f>graphs!$A$27:$A$34</c:f>
              <c:strCache>
                <c:ptCount val="8"/>
                <c:pt idx="0">
                  <c:v>P50</c:v>
                </c:pt>
                <c:pt idx="1">
                  <c:v>P20</c:v>
                </c:pt>
                <c:pt idx="2">
                  <c:v>Raw</c:v>
                </c:pt>
                <c:pt idx="3">
                  <c:v>Incinerated</c:v>
                </c:pt>
                <c:pt idx="4">
                  <c:v>LT Gasified</c:v>
                </c:pt>
                <c:pt idx="5">
                  <c:v>Pyrolysed</c:v>
                </c:pt>
                <c:pt idx="6">
                  <c:v>2S Gasified</c:v>
                </c:pt>
                <c:pt idx="7">
                  <c:v>Control</c:v>
                </c:pt>
              </c:strCache>
            </c:strRef>
          </c:cat>
          <c:val>
            <c:numRef>
              <c:f>graphs!$C$27:$C$34</c:f>
              <c:numCache>
                <c:formatCode>General</c:formatCode>
                <c:ptCount val="8"/>
                <c:pt idx="0">
                  <c:v>11.745000000000001</c:v>
                </c:pt>
                <c:pt idx="1">
                  <c:v>7.5625</c:v>
                </c:pt>
                <c:pt idx="2">
                  <c:v>4.6549999999999994</c:v>
                </c:pt>
                <c:pt idx="3">
                  <c:v>4.0250000000000004</c:v>
                </c:pt>
                <c:pt idx="4">
                  <c:v>2.5150000000000001</c:v>
                </c:pt>
                <c:pt idx="5">
                  <c:v>1.6800000000000002</c:v>
                </c:pt>
                <c:pt idx="6">
                  <c:v>1.6625000000000003</c:v>
                </c:pt>
                <c:pt idx="7">
                  <c:v>1.0175000000000001</c:v>
                </c:pt>
              </c:numCache>
            </c:numRef>
          </c:val>
          <c:extLst>
            <c:ext xmlns:c16="http://schemas.microsoft.com/office/drawing/2014/chart" uri="{C3380CC4-5D6E-409C-BE32-E72D297353CC}">
              <c16:uniqueId val="{00000001-AF64-2F49-8255-0CB5FE12C321}"/>
            </c:ext>
          </c:extLst>
        </c:ser>
        <c:ser>
          <c:idx val="2"/>
          <c:order val="2"/>
          <c:tx>
            <c:strRef>
              <c:f>graphs!$D$26</c:f>
              <c:strCache>
                <c:ptCount val="1"/>
                <c:pt idx="0">
                  <c:v>Three</c:v>
                </c:pt>
              </c:strCache>
            </c:strRef>
          </c:tx>
          <c:invertIfNegative val="0"/>
          <c:errBars>
            <c:errBarType val="both"/>
            <c:errValType val="cust"/>
            <c:noEndCap val="0"/>
            <c:plus>
              <c:numRef>
                <c:f>graphs!$U$28:$U$35</c:f>
                <c:numCache>
                  <c:formatCode>General</c:formatCode>
                  <c:ptCount val="8"/>
                  <c:pt idx="0">
                    <c:v>0.49877349568717494</c:v>
                  </c:pt>
                  <c:pt idx="1">
                    <c:v>0.55195674649377524</c:v>
                  </c:pt>
                  <c:pt idx="2">
                    <c:v>0.3260240277443659</c:v>
                  </c:pt>
                  <c:pt idx="3">
                    <c:v>0.34817081535744404</c:v>
                  </c:pt>
                  <c:pt idx="4">
                    <c:v>0.55773911165227252</c:v>
                  </c:pt>
                  <c:pt idx="5">
                    <c:v>0.24933244206614358</c:v>
                  </c:pt>
                  <c:pt idx="6">
                    <c:v>0.30408332191467868</c:v>
                  </c:pt>
                  <c:pt idx="7">
                    <c:v>0.50738709745781529</c:v>
                  </c:pt>
                </c:numCache>
              </c:numRef>
            </c:plus>
            <c:minus>
              <c:numRef>
                <c:f>graphs!$U$28:$U$35</c:f>
                <c:numCache>
                  <c:formatCode>General</c:formatCode>
                  <c:ptCount val="8"/>
                  <c:pt idx="0">
                    <c:v>0.49877349568717494</c:v>
                  </c:pt>
                  <c:pt idx="1">
                    <c:v>0.55195674649377524</c:v>
                  </c:pt>
                  <c:pt idx="2">
                    <c:v>0.3260240277443659</c:v>
                  </c:pt>
                  <c:pt idx="3">
                    <c:v>0.34817081535744404</c:v>
                  </c:pt>
                  <c:pt idx="4">
                    <c:v>0.55773911165227252</c:v>
                  </c:pt>
                  <c:pt idx="5">
                    <c:v>0.24933244206614358</c:v>
                  </c:pt>
                  <c:pt idx="6">
                    <c:v>0.30408332191467868</c:v>
                  </c:pt>
                  <c:pt idx="7">
                    <c:v>0.50738709745781529</c:v>
                  </c:pt>
                </c:numCache>
              </c:numRef>
            </c:minus>
          </c:errBars>
          <c:cat>
            <c:strRef>
              <c:f>graphs!$A$27:$A$34</c:f>
              <c:strCache>
                <c:ptCount val="8"/>
                <c:pt idx="0">
                  <c:v>P50</c:v>
                </c:pt>
                <c:pt idx="1">
                  <c:v>P20</c:v>
                </c:pt>
                <c:pt idx="2">
                  <c:v>Raw</c:v>
                </c:pt>
                <c:pt idx="3">
                  <c:v>Incinerated</c:v>
                </c:pt>
                <c:pt idx="4">
                  <c:v>LT Gasified</c:v>
                </c:pt>
                <c:pt idx="5">
                  <c:v>Pyrolysed</c:v>
                </c:pt>
                <c:pt idx="6">
                  <c:v>2S Gasified</c:v>
                </c:pt>
                <c:pt idx="7">
                  <c:v>Control</c:v>
                </c:pt>
              </c:strCache>
            </c:strRef>
          </c:cat>
          <c:val>
            <c:numRef>
              <c:f>graphs!$D$27:$D$34</c:f>
              <c:numCache>
                <c:formatCode>General</c:formatCode>
                <c:ptCount val="8"/>
                <c:pt idx="0">
                  <c:v>18.914999999999999</c:v>
                </c:pt>
                <c:pt idx="1">
                  <c:v>11.5075</c:v>
                </c:pt>
                <c:pt idx="2">
                  <c:v>10.035</c:v>
                </c:pt>
                <c:pt idx="3">
                  <c:v>8.3925000000000001</c:v>
                </c:pt>
                <c:pt idx="4">
                  <c:v>4.7575000000000003</c:v>
                </c:pt>
                <c:pt idx="5">
                  <c:v>2.94</c:v>
                </c:pt>
                <c:pt idx="6">
                  <c:v>2.7600000000000002</c:v>
                </c:pt>
                <c:pt idx="7">
                  <c:v>2.355</c:v>
                </c:pt>
              </c:numCache>
            </c:numRef>
          </c:val>
          <c:extLst>
            <c:ext xmlns:c16="http://schemas.microsoft.com/office/drawing/2014/chart" uri="{C3380CC4-5D6E-409C-BE32-E72D297353CC}">
              <c16:uniqueId val="{00000002-AF64-2F49-8255-0CB5FE12C321}"/>
            </c:ext>
          </c:extLst>
        </c:ser>
        <c:dLbls>
          <c:showLegendKey val="0"/>
          <c:showVal val="0"/>
          <c:showCatName val="0"/>
          <c:showSerName val="0"/>
          <c:showPercent val="0"/>
          <c:showBubbleSize val="0"/>
        </c:dLbls>
        <c:gapWidth val="150"/>
        <c:axId val="309288064"/>
        <c:axId val="309288456"/>
      </c:barChart>
      <c:catAx>
        <c:axId val="309288064"/>
        <c:scaling>
          <c:orientation val="minMax"/>
        </c:scaling>
        <c:delete val="0"/>
        <c:axPos val="b"/>
        <c:numFmt formatCode="General" sourceLinked="0"/>
        <c:majorTickMark val="out"/>
        <c:minorTickMark val="none"/>
        <c:tickLblPos val="nextTo"/>
        <c:crossAx val="309288456"/>
        <c:crosses val="autoZero"/>
        <c:auto val="1"/>
        <c:lblAlgn val="ctr"/>
        <c:lblOffset val="100"/>
        <c:noMultiLvlLbl val="0"/>
      </c:catAx>
      <c:valAx>
        <c:axId val="309288456"/>
        <c:scaling>
          <c:orientation val="minMax"/>
        </c:scaling>
        <c:delete val="0"/>
        <c:axPos val="l"/>
        <c:majorGridlines/>
        <c:title>
          <c:tx>
            <c:rich>
              <a:bodyPr rot="-5400000" vert="horz"/>
              <a:lstStyle/>
              <a:p>
                <a:pPr>
                  <a:defRPr/>
                </a:pPr>
                <a:r>
                  <a:rPr lang="en-US"/>
                  <a:t>Aboveground biomass (g)</a:t>
                </a:r>
              </a:p>
            </c:rich>
          </c:tx>
          <c:overlay val="0"/>
        </c:title>
        <c:numFmt formatCode="General" sourceLinked="1"/>
        <c:majorTickMark val="out"/>
        <c:minorTickMark val="none"/>
        <c:tickLblPos val="nextTo"/>
        <c:crossAx val="309288064"/>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graphs!$B$38</c:f>
              <c:strCache>
                <c:ptCount val="1"/>
                <c:pt idx="0">
                  <c:v>One</c:v>
                </c:pt>
              </c:strCache>
            </c:strRef>
          </c:tx>
          <c:invertIfNegative val="0"/>
          <c:cat>
            <c:strRef>
              <c:f>graphs!$A$39:$A$46</c:f>
              <c:strCache>
                <c:ptCount val="8"/>
                <c:pt idx="0">
                  <c:v>P50</c:v>
                </c:pt>
                <c:pt idx="1">
                  <c:v>P20</c:v>
                </c:pt>
                <c:pt idx="2">
                  <c:v>Raw</c:v>
                </c:pt>
                <c:pt idx="3">
                  <c:v>Incinerated</c:v>
                </c:pt>
                <c:pt idx="4">
                  <c:v>LT Gasified</c:v>
                </c:pt>
                <c:pt idx="5">
                  <c:v>Pyrolysed</c:v>
                </c:pt>
                <c:pt idx="6">
                  <c:v>2S Gasified</c:v>
                </c:pt>
                <c:pt idx="7">
                  <c:v>Control</c:v>
                </c:pt>
              </c:strCache>
            </c:strRef>
          </c:cat>
          <c:val>
            <c:numRef>
              <c:f>graphs!$B$39:$B$46</c:f>
              <c:numCache>
                <c:formatCode>General</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5CB6-FC46-8C68-910BC734C5BC}"/>
            </c:ext>
          </c:extLst>
        </c:ser>
        <c:ser>
          <c:idx val="1"/>
          <c:order val="1"/>
          <c:tx>
            <c:strRef>
              <c:f>graphs!$C$38</c:f>
              <c:strCache>
                <c:ptCount val="1"/>
                <c:pt idx="0">
                  <c:v>Two</c:v>
                </c:pt>
              </c:strCache>
            </c:strRef>
          </c:tx>
          <c:invertIfNegative val="0"/>
          <c:cat>
            <c:strRef>
              <c:f>graphs!$A$39:$A$46</c:f>
              <c:strCache>
                <c:ptCount val="8"/>
                <c:pt idx="0">
                  <c:v>P50</c:v>
                </c:pt>
                <c:pt idx="1">
                  <c:v>P20</c:v>
                </c:pt>
                <c:pt idx="2">
                  <c:v>Raw</c:v>
                </c:pt>
                <c:pt idx="3">
                  <c:v>Incinerated</c:v>
                </c:pt>
                <c:pt idx="4">
                  <c:v>LT Gasified</c:v>
                </c:pt>
                <c:pt idx="5">
                  <c:v>Pyrolysed</c:v>
                </c:pt>
                <c:pt idx="6">
                  <c:v>2S Gasified</c:v>
                </c:pt>
                <c:pt idx="7">
                  <c:v>Control</c:v>
                </c:pt>
              </c:strCache>
            </c:strRef>
          </c:cat>
          <c:val>
            <c:numRef>
              <c:f>graphs!$C$39:$C$46</c:f>
              <c:numCache>
                <c:formatCode>General</c:formatCode>
                <c:ptCount val="8"/>
                <c:pt idx="0">
                  <c:v>9.5</c:v>
                </c:pt>
                <c:pt idx="1">
                  <c:v>6.25</c:v>
                </c:pt>
                <c:pt idx="2">
                  <c:v>5</c:v>
                </c:pt>
                <c:pt idx="3">
                  <c:v>4.25</c:v>
                </c:pt>
                <c:pt idx="4">
                  <c:v>2.5</c:v>
                </c:pt>
                <c:pt idx="5">
                  <c:v>2.25</c:v>
                </c:pt>
                <c:pt idx="6">
                  <c:v>2</c:v>
                </c:pt>
                <c:pt idx="7">
                  <c:v>2</c:v>
                </c:pt>
              </c:numCache>
            </c:numRef>
          </c:val>
          <c:extLst>
            <c:ext xmlns:c16="http://schemas.microsoft.com/office/drawing/2014/chart" uri="{C3380CC4-5D6E-409C-BE32-E72D297353CC}">
              <c16:uniqueId val="{00000001-5CB6-FC46-8C68-910BC734C5BC}"/>
            </c:ext>
          </c:extLst>
        </c:ser>
        <c:ser>
          <c:idx val="2"/>
          <c:order val="2"/>
          <c:tx>
            <c:strRef>
              <c:f>graphs!$D$38</c:f>
              <c:strCache>
                <c:ptCount val="1"/>
                <c:pt idx="0">
                  <c:v>Three</c:v>
                </c:pt>
              </c:strCache>
            </c:strRef>
          </c:tx>
          <c:invertIfNegative val="0"/>
          <c:cat>
            <c:strRef>
              <c:f>graphs!$A$39:$A$46</c:f>
              <c:strCache>
                <c:ptCount val="8"/>
                <c:pt idx="0">
                  <c:v>P50</c:v>
                </c:pt>
                <c:pt idx="1">
                  <c:v>P20</c:v>
                </c:pt>
                <c:pt idx="2">
                  <c:v>Raw</c:v>
                </c:pt>
                <c:pt idx="3">
                  <c:v>Incinerated</c:v>
                </c:pt>
                <c:pt idx="4">
                  <c:v>LT Gasified</c:v>
                </c:pt>
                <c:pt idx="5">
                  <c:v>Pyrolysed</c:v>
                </c:pt>
                <c:pt idx="6">
                  <c:v>2S Gasified</c:v>
                </c:pt>
                <c:pt idx="7">
                  <c:v>Control</c:v>
                </c:pt>
              </c:strCache>
            </c:strRef>
          </c:cat>
          <c:val>
            <c:numRef>
              <c:f>graphs!$D$39:$D$46</c:f>
              <c:numCache>
                <c:formatCode>General</c:formatCode>
                <c:ptCount val="8"/>
                <c:pt idx="0">
                  <c:v>12.75</c:v>
                </c:pt>
                <c:pt idx="1">
                  <c:v>7.25</c:v>
                </c:pt>
                <c:pt idx="2">
                  <c:v>8</c:v>
                </c:pt>
                <c:pt idx="3">
                  <c:v>8.75</c:v>
                </c:pt>
                <c:pt idx="4">
                  <c:v>6</c:v>
                </c:pt>
                <c:pt idx="5">
                  <c:v>2.75</c:v>
                </c:pt>
                <c:pt idx="6">
                  <c:v>3.25</c:v>
                </c:pt>
                <c:pt idx="7">
                  <c:v>2.5</c:v>
                </c:pt>
              </c:numCache>
            </c:numRef>
          </c:val>
          <c:extLst>
            <c:ext xmlns:c16="http://schemas.microsoft.com/office/drawing/2014/chart" uri="{C3380CC4-5D6E-409C-BE32-E72D297353CC}">
              <c16:uniqueId val="{00000002-5CB6-FC46-8C68-910BC734C5BC}"/>
            </c:ext>
          </c:extLst>
        </c:ser>
        <c:dLbls>
          <c:showLegendKey val="0"/>
          <c:showVal val="0"/>
          <c:showCatName val="0"/>
          <c:showSerName val="0"/>
          <c:showPercent val="0"/>
          <c:showBubbleSize val="0"/>
        </c:dLbls>
        <c:gapWidth val="150"/>
        <c:axId val="394816568"/>
        <c:axId val="394816960"/>
      </c:barChart>
      <c:catAx>
        <c:axId val="394816568"/>
        <c:scaling>
          <c:orientation val="minMax"/>
        </c:scaling>
        <c:delete val="0"/>
        <c:axPos val="b"/>
        <c:numFmt formatCode="General" sourceLinked="0"/>
        <c:majorTickMark val="out"/>
        <c:minorTickMark val="none"/>
        <c:tickLblPos val="nextTo"/>
        <c:crossAx val="394816960"/>
        <c:crosses val="autoZero"/>
        <c:auto val="1"/>
        <c:lblAlgn val="ctr"/>
        <c:lblOffset val="100"/>
        <c:noMultiLvlLbl val="0"/>
      </c:catAx>
      <c:valAx>
        <c:axId val="394816960"/>
        <c:scaling>
          <c:orientation val="minMax"/>
        </c:scaling>
        <c:delete val="0"/>
        <c:axPos val="l"/>
        <c:majorGridlines/>
        <c:numFmt formatCode="General" sourceLinked="1"/>
        <c:majorTickMark val="out"/>
        <c:minorTickMark val="none"/>
        <c:tickLblPos val="nextTo"/>
        <c:crossAx val="394816568"/>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graphs!$B$50</c:f>
              <c:strCache>
                <c:ptCount val="1"/>
                <c:pt idx="0">
                  <c:v>One</c:v>
                </c:pt>
              </c:strCache>
            </c:strRef>
          </c:tx>
          <c:invertIfNegative val="0"/>
          <c:errBars>
            <c:errBarType val="both"/>
            <c:errValType val="cust"/>
            <c:noEndCap val="0"/>
            <c:plus>
              <c:numRef>
                <c:f>graphs!$S$51:$S$58</c:f>
                <c:numCache>
                  <c:formatCode>General</c:formatCode>
                  <c:ptCount val="8"/>
                  <c:pt idx="0">
                    <c:v>0.24686650106303751</c:v>
                  </c:pt>
                  <c:pt idx="1">
                    <c:v>6.3364814965757327E-2</c:v>
                  </c:pt>
                  <c:pt idx="2">
                    <c:v>5.5808629145447597E-2</c:v>
                  </c:pt>
                  <c:pt idx="3">
                    <c:v>6.6576207023977277E-2</c:v>
                  </c:pt>
                  <c:pt idx="4">
                    <c:v>7.0929192264117105E-2</c:v>
                  </c:pt>
                  <c:pt idx="5">
                    <c:v>4.1561489585722533E-2</c:v>
                  </c:pt>
                  <c:pt idx="6">
                    <c:v>3.3970864123454854E-2</c:v>
                  </c:pt>
                  <c:pt idx="7">
                    <c:v>7.8337823761829073E-2</c:v>
                  </c:pt>
                </c:numCache>
              </c:numRef>
            </c:plus>
            <c:minus>
              <c:numRef>
                <c:f>graphs!$S$51:$S$58</c:f>
                <c:numCache>
                  <c:formatCode>General</c:formatCode>
                  <c:ptCount val="8"/>
                  <c:pt idx="0">
                    <c:v>0.24686650106303751</c:v>
                  </c:pt>
                  <c:pt idx="1">
                    <c:v>6.3364814965757327E-2</c:v>
                  </c:pt>
                  <c:pt idx="2">
                    <c:v>5.5808629145447597E-2</c:v>
                  </c:pt>
                  <c:pt idx="3">
                    <c:v>6.6576207023977277E-2</c:v>
                  </c:pt>
                  <c:pt idx="4">
                    <c:v>7.0929192264117105E-2</c:v>
                  </c:pt>
                  <c:pt idx="5">
                    <c:v>4.1561489585722533E-2</c:v>
                  </c:pt>
                  <c:pt idx="6">
                    <c:v>3.3970864123454854E-2</c:v>
                  </c:pt>
                  <c:pt idx="7">
                    <c:v>7.8337823761829073E-2</c:v>
                  </c:pt>
                </c:numCache>
              </c:numRef>
            </c:minus>
          </c:errBars>
          <c:cat>
            <c:strRef>
              <c:f>graphs!$A$51:$A$58</c:f>
              <c:strCache>
                <c:ptCount val="8"/>
                <c:pt idx="0">
                  <c:v>P50</c:v>
                </c:pt>
                <c:pt idx="1">
                  <c:v>P20</c:v>
                </c:pt>
                <c:pt idx="2">
                  <c:v>Raw</c:v>
                </c:pt>
                <c:pt idx="3">
                  <c:v>Incinerated</c:v>
                </c:pt>
                <c:pt idx="4">
                  <c:v>LT Gasified</c:v>
                </c:pt>
                <c:pt idx="5">
                  <c:v>Pyrolysed</c:v>
                </c:pt>
                <c:pt idx="6">
                  <c:v>2S Gasified</c:v>
                </c:pt>
                <c:pt idx="7">
                  <c:v>Control</c:v>
                </c:pt>
              </c:strCache>
            </c:strRef>
          </c:cat>
          <c:val>
            <c:numRef>
              <c:f>graphs!$B$51:$B$58</c:f>
              <c:numCache>
                <c:formatCode>General</c:formatCode>
                <c:ptCount val="8"/>
                <c:pt idx="0">
                  <c:v>2.5456727936652412</c:v>
                </c:pt>
                <c:pt idx="1">
                  <c:v>1.9093206511613892</c:v>
                </c:pt>
                <c:pt idx="2">
                  <c:v>1.4038097293039233</c:v>
                </c:pt>
                <c:pt idx="3">
                  <c:v>1.0761670122682983</c:v>
                </c:pt>
                <c:pt idx="4">
                  <c:v>0.70026423595261234</c:v>
                </c:pt>
                <c:pt idx="5">
                  <c:v>0.54957855578532899</c:v>
                </c:pt>
                <c:pt idx="6">
                  <c:v>0.58401173733005918</c:v>
                </c:pt>
                <c:pt idx="7">
                  <c:v>0.5064115248129446</c:v>
                </c:pt>
              </c:numCache>
            </c:numRef>
          </c:val>
          <c:extLst>
            <c:ext xmlns:c16="http://schemas.microsoft.com/office/drawing/2014/chart" uri="{C3380CC4-5D6E-409C-BE32-E72D297353CC}">
              <c16:uniqueId val="{00000000-C4DC-4244-ACB1-AEAE9D033B40}"/>
            </c:ext>
          </c:extLst>
        </c:ser>
        <c:ser>
          <c:idx val="1"/>
          <c:order val="1"/>
          <c:tx>
            <c:strRef>
              <c:f>graphs!$C$50</c:f>
              <c:strCache>
                <c:ptCount val="1"/>
                <c:pt idx="0">
                  <c:v>Two</c:v>
                </c:pt>
              </c:strCache>
            </c:strRef>
          </c:tx>
          <c:invertIfNegative val="0"/>
          <c:errBars>
            <c:errBarType val="both"/>
            <c:errValType val="cust"/>
            <c:noEndCap val="0"/>
            <c:plus>
              <c:numRef>
                <c:f>graphs!$T$51:$T$58</c:f>
                <c:numCache>
                  <c:formatCode>General</c:formatCode>
                  <c:ptCount val="8"/>
                  <c:pt idx="0">
                    <c:v>0.24917219493210721</c:v>
                  </c:pt>
                  <c:pt idx="1">
                    <c:v>9.0034850187466375E-2</c:v>
                  </c:pt>
                  <c:pt idx="2">
                    <c:v>0.18719444208754554</c:v>
                  </c:pt>
                  <c:pt idx="3">
                    <c:v>9.7694104778966923E-2</c:v>
                  </c:pt>
                  <c:pt idx="4">
                    <c:v>0.10130647134513501</c:v>
                  </c:pt>
                  <c:pt idx="5">
                    <c:v>0.1245240350351214</c:v>
                  </c:pt>
                  <c:pt idx="6">
                    <c:v>1.9090714850012559E-2</c:v>
                  </c:pt>
                  <c:pt idx="7">
                    <c:v>3.749404671431348E-2</c:v>
                  </c:pt>
                </c:numCache>
              </c:numRef>
            </c:plus>
            <c:minus>
              <c:numRef>
                <c:f>graphs!$T$51:$T$58</c:f>
                <c:numCache>
                  <c:formatCode>General</c:formatCode>
                  <c:ptCount val="8"/>
                  <c:pt idx="0">
                    <c:v>0.24917219493210721</c:v>
                  </c:pt>
                  <c:pt idx="1">
                    <c:v>9.0034850187466375E-2</c:v>
                  </c:pt>
                  <c:pt idx="2">
                    <c:v>0.18719444208754554</c:v>
                  </c:pt>
                  <c:pt idx="3">
                    <c:v>9.7694104778966923E-2</c:v>
                  </c:pt>
                  <c:pt idx="4">
                    <c:v>0.10130647134513501</c:v>
                  </c:pt>
                  <c:pt idx="5">
                    <c:v>0.1245240350351214</c:v>
                  </c:pt>
                  <c:pt idx="6">
                    <c:v>1.9090714850012559E-2</c:v>
                  </c:pt>
                  <c:pt idx="7">
                    <c:v>3.749404671431348E-2</c:v>
                  </c:pt>
                </c:numCache>
              </c:numRef>
            </c:minus>
          </c:errBars>
          <c:cat>
            <c:strRef>
              <c:f>graphs!$A$51:$A$58</c:f>
              <c:strCache>
                <c:ptCount val="8"/>
                <c:pt idx="0">
                  <c:v>P50</c:v>
                </c:pt>
                <c:pt idx="1">
                  <c:v>P20</c:v>
                </c:pt>
                <c:pt idx="2">
                  <c:v>Raw</c:v>
                </c:pt>
                <c:pt idx="3">
                  <c:v>Incinerated</c:v>
                </c:pt>
                <c:pt idx="4">
                  <c:v>LT Gasified</c:v>
                </c:pt>
                <c:pt idx="5">
                  <c:v>Pyrolysed</c:v>
                </c:pt>
                <c:pt idx="6">
                  <c:v>2S Gasified</c:v>
                </c:pt>
                <c:pt idx="7">
                  <c:v>Control</c:v>
                </c:pt>
              </c:strCache>
            </c:strRef>
          </c:cat>
          <c:val>
            <c:numRef>
              <c:f>graphs!$C$51:$C$58</c:f>
              <c:numCache>
                <c:formatCode>General</c:formatCode>
                <c:ptCount val="8"/>
                <c:pt idx="0">
                  <c:v>3.3064948440689585</c:v>
                </c:pt>
                <c:pt idx="1">
                  <c:v>2.5886943124597535</c:v>
                </c:pt>
                <c:pt idx="2">
                  <c:v>1.2100031806019902</c:v>
                </c:pt>
                <c:pt idx="3">
                  <c:v>1.180197696494137</c:v>
                </c:pt>
                <c:pt idx="4">
                  <c:v>0.78924816187670288</c:v>
                </c:pt>
                <c:pt idx="5">
                  <c:v>0.54754864194895558</c:v>
                </c:pt>
                <c:pt idx="6">
                  <c:v>0.45585282786010084</c:v>
                </c:pt>
                <c:pt idx="7">
                  <c:v>0.35988000792661051</c:v>
                </c:pt>
              </c:numCache>
            </c:numRef>
          </c:val>
          <c:extLst>
            <c:ext xmlns:c16="http://schemas.microsoft.com/office/drawing/2014/chart" uri="{C3380CC4-5D6E-409C-BE32-E72D297353CC}">
              <c16:uniqueId val="{00000001-C4DC-4244-ACB1-AEAE9D033B40}"/>
            </c:ext>
          </c:extLst>
        </c:ser>
        <c:ser>
          <c:idx val="2"/>
          <c:order val="2"/>
          <c:tx>
            <c:strRef>
              <c:f>graphs!$D$50</c:f>
              <c:strCache>
                <c:ptCount val="1"/>
                <c:pt idx="0">
                  <c:v>Three</c:v>
                </c:pt>
              </c:strCache>
            </c:strRef>
          </c:tx>
          <c:invertIfNegative val="0"/>
          <c:errBars>
            <c:errBarType val="both"/>
            <c:errValType val="cust"/>
            <c:noEndCap val="0"/>
            <c:plus>
              <c:numRef>
                <c:f>graphs!$U$51:$U$58</c:f>
                <c:numCache>
                  <c:formatCode>General</c:formatCode>
                  <c:ptCount val="8"/>
                  <c:pt idx="0">
                    <c:v>0.25257678349559076</c:v>
                  </c:pt>
                  <c:pt idx="1">
                    <c:v>0.39725629835070858</c:v>
                  </c:pt>
                  <c:pt idx="2">
                    <c:v>9.6329721824393019E-2</c:v>
                  </c:pt>
                  <c:pt idx="3">
                    <c:v>0.25752523402093097</c:v>
                  </c:pt>
                  <c:pt idx="4">
                    <c:v>0.14179570962007318</c:v>
                  </c:pt>
                  <c:pt idx="5">
                    <c:v>5.2884702033088316E-2</c:v>
                  </c:pt>
                  <c:pt idx="6">
                    <c:v>0.10343626086296519</c:v>
                  </c:pt>
                  <c:pt idx="7">
                    <c:v>0.13263420247760638</c:v>
                  </c:pt>
                </c:numCache>
              </c:numRef>
            </c:plus>
            <c:minus>
              <c:numRef>
                <c:f>graphs!$U$51:$U$58</c:f>
                <c:numCache>
                  <c:formatCode>General</c:formatCode>
                  <c:ptCount val="8"/>
                  <c:pt idx="0">
                    <c:v>0.25257678349559076</c:v>
                  </c:pt>
                  <c:pt idx="1">
                    <c:v>0.39725629835070858</c:v>
                  </c:pt>
                  <c:pt idx="2">
                    <c:v>9.6329721824393019E-2</c:v>
                  </c:pt>
                  <c:pt idx="3">
                    <c:v>0.25752523402093097</c:v>
                  </c:pt>
                  <c:pt idx="4">
                    <c:v>0.14179570962007318</c:v>
                  </c:pt>
                  <c:pt idx="5">
                    <c:v>5.2884702033088316E-2</c:v>
                  </c:pt>
                  <c:pt idx="6">
                    <c:v>0.10343626086296519</c:v>
                  </c:pt>
                  <c:pt idx="7">
                    <c:v>0.13263420247760638</c:v>
                  </c:pt>
                </c:numCache>
              </c:numRef>
            </c:minus>
          </c:errBars>
          <c:cat>
            <c:strRef>
              <c:f>graphs!$A$51:$A$58</c:f>
              <c:strCache>
                <c:ptCount val="8"/>
                <c:pt idx="0">
                  <c:v>P50</c:v>
                </c:pt>
                <c:pt idx="1">
                  <c:v>P20</c:v>
                </c:pt>
                <c:pt idx="2">
                  <c:v>Raw</c:v>
                </c:pt>
                <c:pt idx="3">
                  <c:v>Incinerated</c:v>
                </c:pt>
                <c:pt idx="4">
                  <c:v>LT Gasified</c:v>
                </c:pt>
                <c:pt idx="5">
                  <c:v>Pyrolysed</c:v>
                </c:pt>
                <c:pt idx="6">
                  <c:v>2S Gasified</c:v>
                </c:pt>
                <c:pt idx="7">
                  <c:v>Control</c:v>
                </c:pt>
              </c:strCache>
            </c:strRef>
          </c:cat>
          <c:val>
            <c:numRef>
              <c:f>graphs!$D$51:$D$58</c:f>
              <c:numCache>
                <c:formatCode>General</c:formatCode>
                <c:ptCount val="8"/>
                <c:pt idx="0">
                  <c:v>4.4878121830921804</c:v>
                </c:pt>
                <c:pt idx="1">
                  <c:v>3.0256054436493001</c:v>
                </c:pt>
                <c:pt idx="2">
                  <c:v>2.9355441198562509</c:v>
                </c:pt>
                <c:pt idx="3">
                  <c:v>2.1757806078720172</c:v>
                </c:pt>
                <c:pt idx="4">
                  <c:v>1.2212392732212494</c:v>
                </c:pt>
                <c:pt idx="5">
                  <c:v>0.74589123176055883</c:v>
                </c:pt>
                <c:pt idx="6">
                  <c:v>0.7333667302953184</c:v>
                </c:pt>
                <c:pt idx="7">
                  <c:v>0.61894284795555754</c:v>
                </c:pt>
              </c:numCache>
            </c:numRef>
          </c:val>
          <c:extLst>
            <c:ext xmlns:c16="http://schemas.microsoft.com/office/drawing/2014/chart" uri="{C3380CC4-5D6E-409C-BE32-E72D297353CC}">
              <c16:uniqueId val="{00000002-C4DC-4244-ACB1-AEAE9D033B40}"/>
            </c:ext>
          </c:extLst>
        </c:ser>
        <c:dLbls>
          <c:showLegendKey val="0"/>
          <c:showVal val="0"/>
          <c:showCatName val="0"/>
          <c:showSerName val="0"/>
          <c:showPercent val="0"/>
          <c:showBubbleSize val="0"/>
        </c:dLbls>
        <c:gapWidth val="150"/>
        <c:axId val="394817744"/>
        <c:axId val="394818136"/>
      </c:barChart>
      <c:catAx>
        <c:axId val="394817744"/>
        <c:scaling>
          <c:orientation val="minMax"/>
        </c:scaling>
        <c:delete val="0"/>
        <c:axPos val="b"/>
        <c:numFmt formatCode="General" sourceLinked="0"/>
        <c:majorTickMark val="out"/>
        <c:minorTickMark val="none"/>
        <c:tickLblPos val="nextTo"/>
        <c:crossAx val="394818136"/>
        <c:crosses val="autoZero"/>
        <c:auto val="1"/>
        <c:lblAlgn val="ctr"/>
        <c:lblOffset val="100"/>
        <c:noMultiLvlLbl val="0"/>
      </c:catAx>
      <c:valAx>
        <c:axId val="394818136"/>
        <c:scaling>
          <c:orientation val="minMax"/>
        </c:scaling>
        <c:delete val="0"/>
        <c:axPos val="l"/>
        <c:majorGridlines/>
        <c:title>
          <c:tx>
            <c:rich>
              <a:bodyPr rot="-5400000" vert="horz"/>
              <a:lstStyle/>
              <a:p>
                <a:pPr>
                  <a:defRPr/>
                </a:pPr>
                <a:r>
                  <a:rPr lang="en-US"/>
                  <a:t>Belowground biomass (g)</a:t>
                </a:r>
              </a:p>
            </c:rich>
          </c:tx>
          <c:overlay val="0"/>
        </c:title>
        <c:numFmt formatCode="General" sourceLinked="1"/>
        <c:majorTickMark val="out"/>
        <c:minorTickMark val="none"/>
        <c:tickLblPos val="nextTo"/>
        <c:crossAx val="394817744"/>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graphs!$B$62</c:f>
              <c:strCache>
                <c:ptCount val="1"/>
                <c:pt idx="0">
                  <c:v>One</c:v>
                </c:pt>
              </c:strCache>
            </c:strRef>
          </c:tx>
          <c:invertIfNegative val="0"/>
          <c:cat>
            <c:strRef>
              <c:f>graphs!$A$63:$A$70</c:f>
              <c:strCache>
                <c:ptCount val="8"/>
                <c:pt idx="0">
                  <c:v>P50</c:v>
                </c:pt>
                <c:pt idx="1">
                  <c:v>P20</c:v>
                </c:pt>
                <c:pt idx="2">
                  <c:v>Raw</c:v>
                </c:pt>
                <c:pt idx="3">
                  <c:v>Incinerated</c:v>
                </c:pt>
                <c:pt idx="4">
                  <c:v>LT Gasified</c:v>
                </c:pt>
                <c:pt idx="5">
                  <c:v>Pyrolysed</c:v>
                </c:pt>
                <c:pt idx="6">
                  <c:v>2S Gasified</c:v>
                </c:pt>
                <c:pt idx="7">
                  <c:v>Control</c:v>
                </c:pt>
              </c:strCache>
            </c:strRef>
          </c:cat>
          <c:val>
            <c:numRef>
              <c:f>graphs!$B$63:$B$70</c:f>
              <c:numCache>
                <c:formatCode>General</c:formatCode>
                <c:ptCount val="8"/>
                <c:pt idx="0">
                  <c:v>6.3706727936652419</c:v>
                </c:pt>
                <c:pt idx="1">
                  <c:v>4.2743206511613892</c:v>
                </c:pt>
                <c:pt idx="2">
                  <c:v>3.1313097293039238</c:v>
                </c:pt>
                <c:pt idx="3">
                  <c:v>2.2461670122682982</c:v>
                </c:pt>
                <c:pt idx="4">
                  <c:v>1.4677642359526124</c:v>
                </c:pt>
                <c:pt idx="5">
                  <c:v>1.1295785557853288</c:v>
                </c:pt>
                <c:pt idx="6">
                  <c:v>1.2190117373300591</c:v>
                </c:pt>
                <c:pt idx="7">
                  <c:v>0.99391152481294465</c:v>
                </c:pt>
              </c:numCache>
            </c:numRef>
          </c:val>
          <c:extLst>
            <c:ext xmlns:c16="http://schemas.microsoft.com/office/drawing/2014/chart" uri="{C3380CC4-5D6E-409C-BE32-E72D297353CC}">
              <c16:uniqueId val="{00000000-EBAB-6446-8854-6CA7AF191130}"/>
            </c:ext>
          </c:extLst>
        </c:ser>
        <c:ser>
          <c:idx val="1"/>
          <c:order val="1"/>
          <c:tx>
            <c:strRef>
              <c:f>graphs!$C$62</c:f>
              <c:strCache>
                <c:ptCount val="1"/>
                <c:pt idx="0">
                  <c:v>Two</c:v>
                </c:pt>
              </c:strCache>
            </c:strRef>
          </c:tx>
          <c:invertIfNegative val="0"/>
          <c:cat>
            <c:strRef>
              <c:f>graphs!$A$63:$A$70</c:f>
              <c:strCache>
                <c:ptCount val="8"/>
                <c:pt idx="0">
                  <c:v>P50</c:v>
                </c:pt>
                <c:pt idx="1">
                  <c:v>P20</c:v>
                </c:pt>
                <c:pt idx="2">
                  <c:v>Raw</c:v>
                </c:pt>
                <c:pt idx="3">
                  <c:v>Incinerated</c:v>
                </c:pt>
                <c:pt idx="4">
                  <c:v>LT Gasified</c:v>
                </c:pt>
                <c:pt idx="5">
                  <c:v>Pyrolysed</c:v>
                </c:pt>
                <c:pt idx="6">
                  <c:v>2S Gasified</c:v>
                </c:pt>
                <c:pt idx="7">
                  <c:v>Control</c:v>
                </c:pt>
              </c:strCache>
            </c:strRef>
          </c:cat>
          <c:val>
            <c:numRef>
              <c:f>graphs!$C$63:$C$70</c:f>
              <c:numCache>
                <c:formatCode>General</c:formatCode>
                <c:ptCount val="8"/>
                <c:pt idx="0">
                  <c:v>15.051494844068959</c:v>
                </c:pt>
                <c:pt idx="1">
                  <c:v>10.151194312459754</c:v>
                </c:pt>
                <c:pt idx="2">
                  <c:v>5.86500318060199</c:v>
                </c:pt>
                <c:pt idx="3">
                  <c:v>5.2051976964941371</c:v>
                </c:pt>
                <c:pt idx="4">
                  <c:v>3.3042481618767026</c:v>
                </c:pt>
                <c:pt idx="5">
                  <c:v>2.2275486419489554</c:v>
                </c:pt>
                <c:pt idx="6">
                  <c:v>2.1183528278601012</c:v>
                </c:pt>
                <c:pt idx="7">
                  <c:v>1.3773800079266103</c:v>
                </c:pt>
              </c:numCache>
            </c:numRef>
          </c:val>
          <c:extLst>
            <c:ext xmlns:c16="http://schemas.microsoft.com/office/drawing/2014/chart" uri="{C3380CC4-5D6E-409C-BE32-E72D297353CC}">
              <c16:uniqueId val="{00000001-EBAB-6446-8854-6CA7AF191130}"/>
            </c:ext>
          </c:extLst>
        </c:ser>
        <c:ser>
          <c:idx val="2"/>
          <c:order val="2"/>
          <c:tx>
            <c:strRef>
              <c:f>graphs!$D$62</c:f>
              <c:strCache>
                <c:ptCount val="1"/>
                <c:pt idx="0">
                  <c:v>Three</c:v>
                </c:pt>
              </c:strCache>
            </c:strRef>
          </c:tx>
          <c:invertIfNegative val="0"/>
          <c:cat>
            <c:strRef>
              <c:f>graphs!$A$63:$A$70</c:f>
              <c:strCache>
                <c:ptCount val="8"/>
                <c:pt idx="0">
                  <c:v>P50</c:v>
                </c:pt>
                <c:pt idx="1">
                  <c:v>P20</c:v>
                </c:pt>
                <c:pt idx="2">
                  <c:v>Raw</c:v>
                </c:pt>
                <c:pt idx="3">
                  <c:v>Incinerated</c:v>
                </c:pt>
                <c:pt idx="4">
                  <c:v>LT Gasified</c:v>
                </c:pt>
                <c:pt idx="5">
                  <c:v>Pyrolysed</c:v>
                </c:pt>
                <c:pt idx="6">
                  <c:v>2S Gasified</c:v>
                </c:pt>
                <c:pt idx="7">
                  <c:v>Control</c:v>
                </c:pt>
              </c:strCache>
            </c:strRef>
          </c:cat>
          <c:val>
            <c:numRef>
              <c:f>graphs!$D$63:$D$70</c:f>
              <c:numCache>
                <c:formatCode>General</c:formatCode>
                <c:ptCount val="8"/>
                <c:pt idx="0">
                  <c:v>23.40281218309218</c:v>
                </c:pt>
                <c:pt idx="1">
                  <c:v>14.533105443649299</c:v>
                </c:pt>
                <c:pt idx="2">
                  <c:v>12.97054411985625</c:v>
                </c:pt>
                <c:pt idx="3">
                  <c:v>10.568280607872017</c:v>
                </c:pt>
                <c:pt idx="4">
                  <c:v>5.9787392732212492</c:v>
                </c:pt>
                <c:pt idx="5">
                  <c:v>3.685891231760559</c:v>
                </c:pt>
                <c:pt idx="6">
                  <c:v>3.4933667302953184</c:v>
                </c:pt>
                <c:pt idx="7">
                  <c:v>2.9739428479555574</c:v>
                </c:pt>
              </c:numCache>
            </c:numRef>
          </c:val>
          <c:extLst>
            <c:ext xmlns:c16="http://schemas.microsoft.com/office/drawing/2014/chart" uri="{C3380CC4-5D6E-409C-BE32-E72D297353CC}">
              <c16:uniqueId val="{00000002-EBAB-6446-8854-6CA7AF191130}"/>
            </c:ext>
          </c:extLst>
        </c:ser>
        <c:dLbls>
          <c:showLegendKey val="0"/>
          <c:showVal val="0"/>
          <c:showCatName val="0"/>
          <c:showSerName val="0"/>
          <c:showPercent val="0"/>
          <c:showBubbleSize val="0"/>
        </c:dLbls>
        <c:gapWidth val="150"/>
        <c:axId val="397567624"/>
        <c:axId val="397568016"/>
      </c:barChart>
      <c:catAx>
        <c:axId val="397567624"/>
        <c:scaling>
          <c:orientation val="minMax"/>
        </c:scaling>
        <c:delete val="0"/>
        <c:axPos val="b"/>
        <c:numFmt formatCode="General" sourceLinked="0"/>
        <c:majorTickMark val="out"/>
        <c:minorTickMark val="none"/>
        <c:tickLblPos val="nextTo"/>
        <c:crossAx val="397568016"/>
        <c:crosses val="autoZero"/>
        <c:auto val="1"/>
        <c:lblAlgn val="ctr"/>
        <c:lblOffset val="100"/>
        <c:noMultiLvlLbl val="0"/>
      </c:catAx>
      <c:valAx>
        <c:axId val="397568016"/>
        <c:scaling>
          <c:orientation val="minMax"/>
        </c:scaling>
        <c:delete val="0"/>
        <c:axPos val="l"/>
        <c:majorGridlines/>
        <c:numFmt formatCode="General" sourceLinked="1"/>
        <c:majorTickMark val="out"/>
        <c:minorTickMark val="none"/>
        <c:tickLblPos val="nextTo"/>
        <c:crossAx val="397567624"/>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graphs!$B$74</c:f>
              <c:strCache>
                <c:ptCount val="1"/>
                <c:pt idx="0">
                  <c:v>One</c:v>
                </c:pt>
              </c:strCache>
            </c:strRef>
          </c:tx>
          <c:invertIfNegative val="0"/>
          <c:errBars>
            <c:errBarType val="both"/>
            <c:errValType val="cust"/>
            <c:noEndCap val="0"/>
            <c:plus>
              <c:numRef>
                <c:f>graphs!$S$75:$S$82</c:f>
                <c:numCache>
                  <c:formatCode>General</c:formatCode>
                  <c:ptCount val="8"/>
                  <c:pt idx="0">
                    <c:v>2.5945513600645826</c:v>
                  </c:pt>
                  <c:pt idx="1">
                    <c:v>3.6431339427311111</c:v>
                  </c:pt>
                  <c:pt idx="2">
                    <c:v>2.7698337793429402</c:v>
                  </c:pt>
                  <c:pt idx="3">
                    <c:v>1.1584761187478287</c:v>
                  </c:pt>
                  <c:pt idx="4">
                    <c:v>2.5460300240770444</c:v>
                  </c:pt>
                  <c:pt idx="5">
                    <c:v>4.3693264522903688</c:v>
                  </c:pt>
                  <c:pt idx="6">
                    <c:v>1.3541201845249595</c:v>
                  </c:pt>
                  <c:pt idx="7">
                    <c:v>4.9723826287653328</c:v>
                  </c:pt>
                </c:numCache>
              </c:numRef>
            </c:plus>
            <c:minus>
              <c:numRef>
                <c:f>graphs!$S$75:$S$82</c:f>
                <c:numCache>
                  <c:formatCode>General</c:formatCode>
                  <c:ptCount val="8"/>
                  <c:pt idx="0">
                    <c:v>2.5945513600645826</c:v>
                  </c:pt>
                  <c:pt idx="1">
                    <c:v>3.6431339427311111</c:v>
                  </c:pt>
                  <c:pt idx="2">
                    <c:v>2.7698337793429402</c:v>
                  </c:pt>
                  <c:pt idx="3">
                    <c:v>1.1584761187478287</c:v>
                  </c:pt>
                  <c:pt idx="4">
                    <c:v>2.5460300240770444</c:v>
                  </c:pt>
                  <c:pt idx="5">
                    <c:v>4.3693264522903688</c:v>
                  </c:pt>
                  <c:pt idx="6">
                    <c:v>1.3541201845249595</c:v>
                  </c:pt>
                  <c:pt idx="7">
                    <c:v>4.9723826287653328</c:v>
                  </c:pt>
                </c:numCache>
              </c:numRef>
            </c:minus>
          </c:errBars>
          <c:cat>
            <c:strRef>
              <c:f>graphs!$A$75:$A$82</c:f>
              <c:strCache>
                <c:ptCount val="8"/>
                <c:pt idx="0">
                  <c:v>P50</c:v>
                </c:pt>
                <c:pt idx="1">
                  <c:v>P20</c:v>
                </c:pt>
                <c:pt idx="2">
                  <c:v>Raw</c:v>
                </c:pt>
                <c:pt idx="3">
                  <c:v>Incinerated</c:v>
                </c:pt>
                <c:pt idx="4">
                  <c:v>LT Gasified</c:v>
                </c:pt>
                <c:pt idx="5">
                  <c:v>Pyrolysed</c:v>
                </c:pt>
                <c:pt idx="6">
                  <c:v>2S Gasified</c:v>
                </c:pt>
                <c:pt idx="7">
                  <c:v>Control</c:v>
                </c:pt>
              </c:strCache>
            </c:strRef>
          </c:cat>
          <c:val>
            <c:numRef>
              <c:f>graphs!$B$75:$B$82</c:f>
              <c:numCache>
                <c:formatCode>General</c:formatCode>
                <c:ptCount val="8"/>
                <c:pt idx="0">
                  <c:v>10.172855108653884</c:v>
                </c:pt>
                <c:pt idx="1">
                  <c:v>13.567402450566362</c:v>
                </c:pt>
                <c:pt idx="2">
                  <c:v>12.428637669900251</c:v>
                </c:pt>
                <c:pt idx="3">
                  <c:v>8.2125634304533381</c:v>
                </c:pt>
                <c:pt idx="4">
                  <c:v>21.995118943203643</c:v>
                </c:pt>
                <c:pt idx="5">
                  <c:v>20.269596135967404</c:v>
                </c:pt>
                <c:pt idx="6">
                  <c:v>13.010470279775008</c:v>
                </c:pt>
                <c:pt idx="7">
                  <c:v>24.721408868406268</c:v>
                </c:pt>
              </c:numCache>
            </c:numRef>
          </c:val>
          <c:extLst>
            <c:ext xmlns:c16="http://schemas.microsoft.com/office/drawing/2014/chart" uri="{C3380CC4-5D6E-409C-BE32-E72D297353CC}">
              <c16:uniqueId val="{00000000-C679-BD4A-B338-E0CE292071AC}"/>
            </c:ext>
          </c:extLst>
        </c:ser>
        <c:ser>
          <c:idx val="1"/>
          <c:order val="1"/>
          <c:tx>
            <c:strRef>
              <c:f>graphs!$C$74</c:f>
              <c:strCache>
                <c:ptCount val="1"/>
                <c:pt idx="0">
                  <c:v>Two</c:v>
                </c:pt>
              </c:strCache>
            </c:strRef>
          </c:tx>
          <c:invertIfNegative val="0"/>
          <c:errBars>
            <c:errBarType val="both"/>
            <c:errValType val="cust"/>
            <c:noEndCap val="0"/>
            <c:plus>
              <c:numRef>
                <c:f>graphs!$T$75:$T$82</c:f>
                <c:numCache>
                  <c:formatCode>General</c:formatCode>
                  <c:ptCount val="8"/>
                  <c:pt idx="0">
                    <c:v>6.7644367625468469</c:v>
                  </c:pt>
                  <c:pt idx="1">
                    <c:v>2.5364461303578039</c:v>
                  </c:pt>
                  <c:pt idx="2">
                    <c:v>2.3342639823640488</c:v>
                  </c:pt>
                  <c:pt idx="3">
                    <c:v>6.3189619962405121</c:v>
                  </c:pt>
                  <c:pt idx="4">
                    <c:v>6.2818321939258785</c:v>
                  </c:pt>
                  <c:pt idx="5">
                    <c:v>3.5296213578638902</c:v>
                  </c:pt>
                  <c:pt idx="6">
                    <c:v>3.4860127443111852</c:v>
                  </c:pt>
                  <c:pt idx="7">
                    <c:v>2.1407236859884957</c:v>
                  </c:pt>
                </c:numCache>
              </c:numRef>
            </c:plus>
            <c:minus>
              <c:numRef>
                <c:f>graphs!$T$75:$T$82</c:f>
                <c:numCache>
                  <c:formatCode>General</c:formatCode>
                  <c:ptCount val="8"/>
                  <c:pt idx="0">
                    <c:v>6.7644367625468469</c:v>
                  </c:pt>
                  <c:pt idx="1">
                    <c:v>2.5364461303578039</c:v>
                  </c:pt>
                  <c:pt idx="2">
                    <c:v>2.3342639823640488</c:v>
                  </c:pt>
                  <c:pt idx="3">
                    <c:v>6.3189619962405121</c:v>
                  </c:pt>
                  <c:pt idx="4">
                    <c:v>6.2818321939258785</c:v>
                  </c:pt>
                  <c:pt idx="5">
                    <c:v>3.5296213578638902</c:v>
                  </c:pt>
                  <c:pt idx="6">
                    <c:v>3.4860127443111852</c:v>
                  </c:pt>
                  <c:pt idx="7">
                    <c:v>2.1407236859884957</c:v>
                  </c:pt>
                </c:numCache>
              </c:numRef>
            </c:minus>
          </c:errBars>
          <c:cat>
            <c:strRef>
              <c:f>graphs!$A$75:$A$82</c:f>
              <c:strCache>
                <c:ptCount val="8"/>
                <c:pt idx="0">
                  <c:v>P50</c:v>
                </c:pt>
                <c:pt idx="1">
                  <c:v>P20</c:v>
                </c:pt>
                <c:pt idx="2">
                  <c:v>Raw</c:v>
                </c:pt>
                <c:pt idx="3">
                  <c:v>Incinerated</c:v>
                </c:pt>
                <c:pt idx="4">
                  <c:v>LT Gasified</c:v>
                </c:pt>
                <c:pt idx="5">
                  <c:v>Pyrolysed</c:v>
                </c:pt>
                <c:pt idx="6">
                  <c:v>2S Gasified</c:v>
                </c:pt>
                <c:pt idx="7">
                  <c:v>Control</c:v>
                </c:pt>
              </c:strCache>
            </c:strRef>
          </c:cat>
          <c:val>
            <c:numRef>
              <c:f>graphs!$C$75:$C$82</c:f>
              <c:numCache>
                <c:formatCode>General</c:formatCode>
                <c:ptCount val="8"/>
                <c:pt idx="0">
                  <c:v>21.480803069822329</c:v>
                </c:pt>
                <c:pt idx="1">
                  <c:v>24.910872580119452</c:v>
                </c:pt>
                <c:pt idx="2">
                  <c:v>18.391957115840899</c:v>
                </c:pt>
                <c:pt idx="3">
                  <c:v>26.706167084154551</c:v>
                </c:pt>
                <c:pt idx="4">
                  <c:v>27.251508497748887</c:v>
                </c:pt>
                <c:pt idx="5">
                  <c:v>20.438799314689234</c:v>
                </c:pt>
                <c:pt idx="6">
                  <c:v>23.223998447385739</c:v>
                </c:pt>
                <c:pt idx="7">
                  <c:v>24.505376580497867</c:v>
                </c:pt>
              </c:numCache>
            </c:numRef>
          </c:val>
          <c:extLst>
            <c:ext xmlns:c16="http://schemas.microsoft.com/office/drawing/2014/chart" uri="{C3380CC4-5D6E-409C-BE32-E72D297353CC}">
              <c16:uniqueId val="{00000001-C679-BD4A-B338-E0CE292071AC}"/>
            </c:ext>
          </c:extLst>
        </c:ser>
        <c:ser>
          <c:idx val="2"/>
          <c:order val="2"/>
          <c:tx>
            <c:strRef>
              <c:f>graphs!$D$74</c:f>
              <c:strCache>
                <c:ptCount val="1"/>
                <c:pt idx="0">
                  <c:v>Three</c:v>
                </c:pt>
              </c:strCache>
            </c:strRef>
          </c:tx>
          <c:invertIfNegative val="0"/>
          <c:errBars>
            <c:errBarType val="both"/>
            <c:errValType val="cust"/>
            <c:noEndCap val="0"/>
            <c:plus>
              <c:numRef>
                <c:f>graphs!$U$75:$U$82</c:f>
                <c:numCache>
                  <c:formatCode>General</c:formatCode>
                  <c:ptCount val="8"/>
                  <c:pt idx="0">
                    <c:v>6.0649245634822915</c:v>
                  </c:pt>
                  <c:pt idx="1">
                    <c:v>6.9906576041104502</c:v>
                  </c:pt>
                  <c:pt idx="2">
                    <c:v>5.3661610635700692</c:v>
                  </c:pt>
                  <c:pt idx="3">
                    <c:v>5.3550881127051442</c:v>
                  </c:pt>
                  <c:pt idx="4">
                    <c:v>1.933492881349052</c:v>
                  </c:pt>
                  <c:pt idx="5">
                    <c:v>2.5276998180924366</c:v>
                  </c:pt>
                  <c:pt idx="6">
                    <c:v>4.6515886268213231</c:v>
                  </c:pt>
                  <c:pt idx="7">
                    <c:v>6.1011283055118808</c:v>
                  </c:pt>
                </c:numCache>
              </c:numRef>
            </c:plus>
            <c:minus>
              <c:numRef>
                <c:f>graphs!$U$75:$U$82</c:f>
                <c:numCache>
                  <c:formatCode>General</c:formatCode>
                  <c:ptCount val="8"/>
                  <c:pt idx="0">
                    <c:v>6.0649245634822915</c:v>
                  </c:pt>
                  <c:pt idx="1">
                    <c:v>6.9906576041104502</c:v>
                  </c:pt>
                  <c:pt idx="2">
                    <c:v>5.3661610635700692</c:v>
                  </c:pt>
                  <c:pt idx="3">
                    <c:v>5.3550881127051442</c:v>
                  </c:pt>
                  <c:pt idx="4">
                    <c:v>1.933492881349052</c:v>
                  </c:pt>
                  <c:pt idx="5">
                    <c:v>2.5276998180924366</c:v>
                  </c:pt>
                  <c:pt idx="6">
                    <c:v>4.6515886268213231</c:v>
                  </c:pt>
                  <c:pt idx="7">
                    <c:v>6.1011283055118808</c:v>
                  </c:pt>
                </c:numCache>
              </c:numRef>
            </c:minus>
          </c:errBars>
          <c:cat>
            <c:strRef>
              <c:f>graphs!$A$75:$A$82</c:f>
              <c:strCache>
                <c:ptCount val="8"/>
                <c:pt idx="0">
                  <c:v>P50</c:v>
                </c:pt>
                <c:pt idx="1">
                  <c:v>P20</c:v>
                </c:pt>
                <c:pt idx="2">
                  <c:v>Raw</c:v>
                </c:pt>
                <c:pt idx="3">
                  <c:v>Incinerated</c:v>
                </c:pt>
                <c:pt idx="4">
                  <c:v>LT Gasified</c:v>
                </c:pt>
                <c:pt idx="5">
                  <c:v>Pyrolysed</c:v>
                </c:pt>
                <c:pt idx="6">
                  <c:v>2S Gasified</c:v>
                </c:pt>
                <c:pt idx="7">
                  <c:v>Control</c:v>
                </c:pt>
              </c:strCache>
            </c:strRef>
          </c:cat>
          <c:val>
            <c:numRef>
              <c:f>graphs!$D$75:$D$82</c:f>
              <c:numCache>
                <c:formatCode>General</c:formatCode>
                <c:ptCount val="8"/>
                <c:pt idx="0">
                  <c:v>9.0021649464016491</c:v>
                </c:pt>
                <c:pt idx="1">
                  <c:v>16.427243467071719</c:v>
                </c:pt>
                <c:pt idx="2">
                  <c:v>33.335288892974496</c:v>
                </c:pt>
                <c:pt idx="3">
                  <c:v>23.712416335648115</c:v>
                </c:pt>
                <c:pt idx="4">
                  <c:v>15.883968449779516</c:v>
                </c:pt>
                <c:pt idx="5">
                  <c:v>24.841631818433516</c:v>
                </c:pt>
                <c:pt idx="6">
                  <c:v>17.188423341844974</c:v>
                </c:pt>
                <c:pt idx="7">
                  <c:v>22.144627986367738</c:v>
                </c:pt>
              </c:numCache>
            </c:numRef>
          </c:val>
          <c:extLst>
            <c:ext xmlns:c16="http://schemas.microsoft.com/office/drawing/2014/chart" uri="{C3380CC4-5D6E-409C-BE32-E72D297353CC}">
              <c16:uniqueId val="{00000002-C679-BD4A-B338-E0CE292071AC}"/>
            </c:ext>
          </c:extLst>
        </c:ser>
        <c:dLbls>
          <c:showLegendKey val="0"/>
          <c:showVal val="0"/>
          <c:showCatName val="0"/>
          <c:showSerName val="0"/>
          <c:showPercent val="0"/>
          <c:showBubbleSize val="0"/>
        </c:dLbls>
        <c:gapWidth val="150"/>
        <c:axId val="307210880"/>
        <c:axId val="397568800"/>
      </c:barChart>
      <c:catAx>
        <c:axId val="307210880"/>
        <c:scaling>
          <c:orientation val="minMax"/>
        </c:scaling>
        <c:delete val="0"/>
        <c:axPos val="b"/>
        <c:numFmt formatCode="General" sourceLinked="0"/>
        <c:majorTickMark val="out"/>
        <c:minorTickMark val="none"/>
        <c:tickLblPos val="nextTo"/>
        <c:crossAx val="397568800"/>
        <c:crosses val="autoZero"/>
        <c:auto val="1"/>
        <c:lblAlgn val="ctr"/>
        <c:lblOffset val="100"/>
        <c:noMultiLvlLbl val="0"/>
      </c:catAx>
      <c:valAx>
        <c:axId val="397568800"/>
        <c:scaling>
          <c:orientation val="minMax"/>
        </c:scaling>
        <c:delete val="0"/>
        <c:axPos val="l"/>
        <c:majorGridlines/>
        <c:title>
          <c:tx>
            <c:rich>
              <a:bodyPr rot="-5400000" vert="horz"/>
              <a:lstStyle/>
              <a:p>
                <a:pPr>
                  <a:defRPr/>
                </a:pPr>
                <a:r>
                  <a:rPr lang="en-US"/>
                  <a:t>Colonisation (%)</a:t>
                </a:r>
              </a:p>
            </c:rich>
          </c:tx>
          <c:overlay val="0"/>
        </c:title>
        <c:numFmt formatCode="General" sourceLinked="1"/>
        <c:majorTickMark val="out"/>
        <c:minorTickMark val="none"/>
        <c:tickLblPos val="nextTo"/>
        <c:crossAx val="307210880"/>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graphs!$B$87</c:f>
              <c:strCache>
                <c:ptCount val="1"/>
                <c:pt idx="0">
                  <c:v>One</c:v>
                </c:pt>
              </c:strCache>
            </c:strRef>
          </c:tx>
          <c:invertIfNegative val="0"/>
          <c:errBars>
            <c:errBarType val="both"/>
            <c:errValType val="cust"/>
            <c:noEndCap val="0"/>
            <c:plus>
              <c:numRef>
                <c:f>graphs!$U$88:$U$95</c:f>
                <c:numCache>
                  <c:formatCode>General</c:formatCode>
                  <c:ptCount val="8"/>
                  <c:pt idx="0">
                    <c:v>0.41540474881536948</c:v>
                  </c:pt>
                  <c:pt idx="1">
                    <c:v>0.1267157006426825</c:v>
                  </c:pt>
                  <c:pt idx="2">
                    <c:v>0.15197926901131101</c:v>
                  </c:pt>
                  <c:pt idx="3">
                    <c:v>7.4193440864882498E-2</c:v>
                  </c:pt>
                  <c:pt idx="4">
                    <c:v>8.7157201401591944E-2</c:v>
                  </c:pt>
                  <c:pt idx="5">
                    <c:v>5.3559427295780775E-2</c:v>
                  </c:pt>
                  <c:pt idx="6">
                    <c:v>7.0113881818349461E-2</c:v>
                  </c:pt>
                  <c:pt idx="7">
                    <c:v>6.4102487000392797E-2</c:v>
                  </c:pt>
                </c:numCache>
              </c:numRef>
            </c:plus>
            <c:minus>
              <c:numRef>
                <c:f>graphs!$U$88:$U$95</c:f>
                <c:numCache>
                  <c:formatCode>General</c:formatCode>
                  <c:ptCount val="8"/>
                  <c:pt idx="0">
                    <c:v>0.41540474881536948</c:v>
                  </c:pt>
                  <c:pt idx="1">
                    <c:v>0.1267157006426825</c:v>
                  </c:pt>
                  <c:pt idx="2">
                    <c:v>0.15197926901131101</c:v>
                  </c:pt>
                  <c:pt idx="3">
                    <c:v>7.4193440864882498E-2</c:v>
                  </c:pt>
                  <c:pt idx="4">
                    <c:v>8.7157201401591944E-2</c:v>
                  </c:pt>
                  <c:pt idx="5">
                    <c:v>5.3559427295780775E-2</c:v>
                  </c:pt>
                  <c:pt idx="6">
                    <c:v>7.0113881818349461E-2</c:v>
                  </c:pt>
                  <c:pt idx="7">
                    <c:v>6.4102487000392797E-2</c:v>
                  </c:pt>
                </c:numCache>
              </c:numRef>
            </c:minus>
          </c:errBars>
          <c:cat>
            <c:strRef>
              <c:f>graphs!$A$88:$A$95</c:f>
              <c:strCache>
                <c:ptCount val="8"/>
                <c:pt idx="0">
                  <c:v>P50</c:v>
                </c:pt>
                <c:pt idx="1">
                  <c:v>P20</c:v>
                </c:pt>
                <c:pt idx="2">
                  <c:v>Raw</c:v>
                </c:pt>
                <c:pt idx="3">
                  <c:v>Incinerated</c:v>
                </c:pt>
                <c:pt idx="4">
                  <c:v>LT Gasified</c:v>
                </c:pt>
                <c:pt idx="5">
                  <c:v>2S Gasified</c:v>
                </c:pt>
                <c:pt idx="6">
                  <c:v>Pyrolysed</c:v>
                </c:pt>
                <c:pt idx="7">
                  <c:v>Control</c:v>
                </c:pt>
              </c:strCache>
            </c:strRef>
          </c:cat>
          <c:val>
            <c:numRef>
              <c:f>graphs!$B$88:$B$95</c:f>
              <c:numCache>
                <c:formatCode>General</c:formatCode>
                <c:ptCount val="8"/>
                <c:pt idx="0">
                  <c:v>8.7479890083218095</c:v>
                </c:pt>
                <c:pt idx="1">
                  <c:v>3.902795238952173</c:v>
                </c:pt>
                <c:pt idx="2">
                  <c:v>2.8885886922812412</c:v>
                </c:pt>
                <c:pt idx="3">
                  <c:v>1.6398266805052928</c:v>
                </c:pt>
                <c:pt idx="4">
                  <c:v>0.99370129307831268</c:v>
                </c:pt>
                <c:pt idx="5">
                  <c:v>0.75204304660567156</c:v>
                </c:pt>
                <c:pt idx="6">
                  <c:v>0.67609286491786436</c:v>
                </c:pt>
                <c:pt idx="7">
                  <c:v>0.51045301769307927</c:v>
                </c:pt>
              </c:numCache>
            </c:numRef>
          </c:val>
          <c:extLst>
            <c:ext xmlns:c16="http://schemas.microsoft.com/office/drawing/2014/chart" uri="{C3380CC4-5D6E-409C-BE32-E72D297353CC}">
              <c16:uniqueId val="{00000000-019F-134E-AB43-FD32CCF23ACA}"/>
            </c:ext>
          </c:extLst>
        </c:ser>
        <c:ser>
          <c:idx val="1"/>
          <c:order val="1"/>
          <c:tx>
            <c:strRef>
              <c:f>graphs!$C$87</c:f>
              <c:strCache>
                <c:ptCount val="1"/>
                <c:pt idx="0">
                  <c:v>Two</c:v>
                </c:pt>
              </c:strCache>
            </c:strRef>
          </c:tx>
          <c:invertIfNegative val="0"/>
          <c:errBars>
            <c:errBarType val="both"/>
            <c:errValType val="cust"/>
            <c:noEndCap val="0"/>
            <c:plus>
              <c:numRef>
                <c:f>graphs!$V$88:$V$95</c:f>
                <c:numCache>
                  <c:formatCode>General</c:formatCode>
                  <c:ptCount val="8"/>
                  <c:pt idx="0">
                    <c:v>0.14800035519494789</c:v>
                  </c:pt>
                  <c:pt idx="1">
                    <c:v>9.2925727700775659E-2</c:v>
                  </c:pt>
                  <c:pt idx="2">
                    <c:v>0.65713380346314654</c:v>
                  </c:pt>
                  <c:pt idx="3">
                    <c:v>0.57993480421692811</c:v>
                  </c:pt>
                  <c:pt idx="4">
                    <c:v>0.51240914408441995</c:v>
                  </c:pt>
                  <c:pt idx="5">
                    <c:v>0.24790325817347411</c:v>
                  </c:pt>
                  <c:pt idx="6">
                    <c:v>0.47612180643691671</c:v>
                  </c:pt>
                  <c:pt idx="7">
                    <c:v>7.688112444581012E-2</c:v>
                  </c:pt>
                </c:numCache>
              </c:numRef>
            </c:plus>
            <c:minus>
              <c:numRef>
                <c:f>graphs!$V$88:$V$95</c:f>
                <c:numCache>
                  <c:formatCode>General</c:formatCode>
                  <c:ptCount val="8"/>
                  <c:pt idx="0">
                    <c:v>0.14800035519494789</c:v>
                  </c:pt>
                  <c:pt idx="1">
                    <c:v>9.2925727700775659E-2</c:v>
                  </c:pt>
                  <c:pt idx="2">
                    <c:v>0.65713380346314654</c:v>
                  </c:pt>
                  <c:pt idx="3">
                    <c:v>0.57993480421692811</c:v>
                  </c:pt>
                  <c:pt idx="4">
                    <c:v>0.51240914408441995</c:v>
                  </c:pt>
                  <c:pt idx="5">
                    <c:v>0.24790325817347411</c:v>
                  </c:pt>
                  <c:pt idx="6">
                    <c:v>0.47612180643691671</c:v>
                  </c:pt>
                  <c:pt idx="7">
                    <c:v>7.688112444581012E-2</c:v>
                  </c:pt>
                </c:numCache>
              </c:numRef>
            </c:minus>
          </c:errBars>
          <c:cat>
            <c:strRef>
              <c:f>graphs!$A$88:$A$95</c:f>
              <c:strCache>
                <c:ptCount val="8"/>
                <c:pt idx="0">
                  <c:v>P50</c:v>
                </c:pt>
                <c:pt idx="1">
                  <c:v>P20</c:v>
                </c:pt>
                <c:pt idx="2">
                  <c:v>Raw</c:v>
                </c:pt>
                <c:pt idx="3">
                  <c:v>Incinerated</c:v>
                </c:pt>
                <c:pt idx="4">
                  <c:v>LT Gasified</c:v>
                </c:pt>
                <c:pt idx="5">
                  <c:v>2S Gasified</c:v>
                </c:pt>
                <c:pt idx="6">
                  <c:v>Pyrolysed</c:v>
                </c:pt>
                <c:pt idx="7">
                  <c:v>Control</c:v>
                </c:pt>
              </c:strCache>
            </c:strRef>
          </c:cat>
          <c:val>
            <c:numRef>
              <c:f>graphs!$C$88:$C$95</c:f>
              <c:numCache>
                <c:formatCode>General</c:formatCode>
                <c:ptCount val="8"/>
                <c:pt idx="0">
                  <c:v>15.823671759779787</c:v>
                </c:pt>
                <c:pt idx="1">
                  <c:v>7.266945951100575</c:v>
                </c:pt>
                <c:pt idx="2">
                  <c:v>5.7538589766661712</c:v>
                </c:pt>
                <c:pt idx="3">
                  <c:v>5.2914201257183624</c:v>
                </c:pt>
                <c:pt idx="4">
                  <c:v>3.44998298001242</c:v>
                </c:pt>
                <c:pt idx="5">
                  <c:v>1.7681006521357847</c:v>
                </c:pt>
                <c:pt idx="6">
                  <c:v>2.0278615605561225</c:v>
                </c:pt>
                <c:pt idx="7">
                  <c:v>0.99307833656816857</c:v>
                </c:pt>
              </c:numCache>
            </c:numRef>
          </c:val>
          <c:extLst>
            <c:ext xmlns:c16="http://schemas.microsoft.com/office/drawing/2014/chart" uri="{C3380CC4-5D6E-409C-BE32-E72D297353CC}">
              <c16:uniqueId val="{00000001-019F-134E-AB43-FD32CCF23ACA}"/>
            </c:ext>
          </c:extLst>
        </c:ser>
        <c:ser>
          <c:idx val="2"/>
          <c:order val="2"/>
          <c:tx>
            <c:strRef>
              <c:f>graphs!$D$87</c:f>
              <c:strCache>
                <c:ptCount val="1"/>
                <c:pt idx="0">
                  <c:v>Three</c:v>
                </c:pt>
              </c:strCache>
            </c:strRef>
          </c:tx>
          <c:invertIfNegative val="0"/>
          <c:errBars>
            <c:errBarType val="both"/>
            <c:errValType val="cust"/>
            <c:noEndCap val="0"/>
            <c:plus>
              <c:numRef>
                <c:f>graphs!$W$88:$W$95</c:f>
                <c:numCache>
                  <c:formatCode>General</c:formatCode>
                  <c:ptCount val="8"/>
                  <c:pt idx="0">
                    <c:v>0.275028169624214</c:v>
                  </c:pt>
                  <c:pt idx="1">
                    <c:v>0.88582124265086404</c:v>
                  </c:pt>
                  <c:pt idx="2">
                    <c:v>0.1183885709273132</c:v>
                  </c:pt>
                  <c:pt idx="3">
                    <c:v>0.16273757251052873</c:v>
                  </c:pt>
                  <c:pt idx="4">
                    <c:v>0.6905357874250907</c:v>
                  </c:pt>
                  <c:pt idx="5">
                    <c:v>0.65709752696877155</c:v>
                  </c:pt>
                  <c:pt idx="6">
                    <c:v>0.81659169186042135</c:v>
                  </c:pt>
                  <c:pt idx="7">
                    <c:v>1.0093467843584381</c:v>
                  </c:pt>
                </c:numCache>
              </c:numRef>
            </c:plus>
            <c:minus>
              <c:numRef>
                <c:f>graphs!$W$88:$W$95</c:f>
                <c:numCache>
                  <c:formatCode>General</c:formatCode>
                  <c:ptCount val="8"/>
                  <c:pt idx="0">
                    <c:v>0.275028169624214</c:v>
                  </c:pt>
                  <c:pt idx="1">
                    <c:v>0.88582124265086404</c:v>
                  </c:pt>
                  <c:pt idx="2">
                    <c:v>0.1183885709273132</c:v>
                  </c:pt>
                  <c:pt idx="3">
                    <c:v>0.16273757251052873</c:v>
                  </c:pt>
                  <c:pt idx="4">
                    <c:v>0.6905357874250907</c:v>
                  </c:pt>
                  <c:pt idx="5">
                    <c:v>0.65709752696877155</c:v>
                  </c:pt>
                  <c:pt idx="6">
                    <c:v>0.81659169186042135</c:v>
                  </c:pt>
                  <c:pt idx="7">
                    <c:v>1.0093467843584381</c:v>
                  </c:pt>
                </c:numCache>
              </c:numRef>
            </c:minus>
          </c:errBars>
          <c:cat>
            <c:strRef>
              <c:f>graphs!$A$88:$A$95</c:f>
              <c:strCache>
                <c:ptCount val="8"/>
                <c:pt idx="0">
                  <c:v>P50</c:v>
                </c:pt>
                <c:pt idx="1">
                  <c:v>P20</c:v>
                </c:pt>
                <c:pt idx="2">
                  <c:v>Raw</c:v>
                </c:pt>
                <c:pt idx="3">
                  <c:v>Incinerated</c:v>
                </c:pt>
                <c:pt idx="4">
                  <c:v>LT Gasified</c:v>
                </c:pt>
                <c:pt idx="5">
                  <c:v>2S Gasified</c:v>
                </c:pt>
                <c:pt idx="6">
                  <c:v>Pyrolysed</c:v>
                </c:pt>
                <c:pt idx="7">
                  <c:v>Control</c:v>
                </c:pt>
              </c:strCache>
            </c:strRef>
          </c:cat>
          <c:val>
            <c:numRef>
              <c:f>graphs!$D$88:$D$95</c:f>
              <c:numCache>
                <c:formatCode>General</c:formatCode>
                <c:ptCount val="8"/>
                <c:pt idx="0">
                  <c:v>21.148630407418793</c:v>
                </c:pt>
                <c:pt idx="1">
                  <c:v>11.306226329674654</c:v>
                </c:pt>
                <c:pt idx="2">
                  <c:v>14.359034530813316</c:v>
                </c:pt>
                <c:pt idx="3">
                  <c:v>14.559268592528545</c:v>
                </c:pt>
                <c:pt idx="4">
                  <c:v>7.6646864366674077</c:v>
                </c:pt>
                <c:pt idx="5">
                  <c:v>4.4499543522253973</c:v>
                </c:pt>
                <c:pt idx="6">
                  <c:v>5.108315358847995</c:v>
                </c:pt>
                <c:pt idx="7">
                  <c:v>3.5262506983396529</c:v>
                </c:pt>
              </c:numCache>
            </c:numRef>
          </c:val>
          <c:extLst>
            <c:ext xmlns:c16="http://schemas.microsoft.com/office/drawing/2014/chart" uri="{C3380CC4-5D6E-409C-BE32-E72D297353CC}">
              <c16:uniqueId val="{00000002-019F-134E-AB43-FD32CCF23ACA}"/>
            </c:ext>
          </c:extLst>
        </c:ser>
        <c:dLbls>
          <c:showLegendKey val="0"/>
          <c:showVal val="0"/>
          <c:showCatName val="0"/>
          <c:showSerName val="0"/>
          <c:showPercent val="0"/>
          <c:showBubbleSize val="0"/>
        </c:dLbls>
        <c:gapWidth val="150"/>
        <c:axId val="394896800"/>
        <c:axId val="394897192"/>
      </c:barChart>
      <c:catAx>
        <c:axId val="394896800"/>
        <c:scaling>
          <c:orientation val="minMax"/>
        </c:scaling>
        <c:delete val="0"/>
        <c:axPos val="b"/>
        <c:numFmt formatCode="General" sourceLinked="0"/>
        <c:majorTickMark val="out"/>
        <c:minorTickMark val="none"/>
        <c:tickLblPos val="nextTo"/>
        <c:crossAx val="394897192"/>
        <c:crosses val="autoZero"/>
        <c:auto val="1"/>
        <c:lblAlgn val="ctr"/>
        <c:lblOffset val="100"/>
        <c:noMultiLvlLbl val="0"/>
      </c:catAx>
      <c:valAx>
        <c:axId val="394897192"/>
        <c:scaling>
          <c:orientation val="minMax"/>
        </c:scaling>
        <c:delete val="0"/>
        <c:axPos val="l"/>
        <c:majorGridlines/>
        <c:title>
          <c:tx>
            <c:rich>
              <a:bodyPr rot="-5400000" vert="horz"/>
              <a:lstStyle/>
              <a:p>
                <a:pPr>
                  <a:defRPr/>
                </a:pPr>
                <a:r>
                  <a:rPr lang="en-US"/>
                  <a:t>Aboveground P uptake (mg)</a:t>
                </a:r>
              </a:p>
            </c:rich>
          </c:tx>
          <c:overlay val="0"/>
        </c:title>
        <c:numFmt formatCode="General" sourceLinked="1"/>
        <c:majorTickMark val="out"/>
        <c:minorTickMark val="none"/>
        <c:tickLblPos val="nextTo"/>
        <c:crossAx val="394896800"/>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graphs!$B$99</c:f>
              <c:strCache>
                <c:ptCount val="1"/>
                <c:pt idx="0">
                  <c:v>One</c:v>
                </c:pt>
              </c:strCache>
            </c:strRef>
          </c:tx>
          <c:invertIfNegative val="0"/>
          <c:errBars>
            <c:errBarType val="both"/>
            <c:errValType val="cust"/>
            <c:noEndCap val="0"/>
            <c:plus>
              <c:numRef>
                <c:f>graphs!$U$102:$U$109</c:f>
                <c:numCache>
                  <c:formatCode>General</c:formatCode>
                  <c:ptCount val="8"/>
                  <c:pt idx="0">
                    <c:v>0.27776733664211911</c:v>
                  </c:pt>
                  <c:pt idx="1">
                    <c:v>5.7746703630481795E-2</c:v>
                  </c:pt>
                  <c:pt idx="2">
                    <c:v>0.71065701850865914</c:v>
                  </c:pt>
                  <c:pt idx="3">
                    <c:v>6.015673711563297E-2</c:v>
                  </c:pt>
                  <c:pt idx="4">
                    <c:v>8.2764923811781618E-2</c:v>
                  </c:pt>
                  <c:pt idx="5">
                    <c:v>5.4395089981541606E-2</c:v>
                  </c:pt>
                  <c:pt idx="6">
                    <c:v>6.0637998161133209E-2</c:v>
                  </c:pt>
                  <c:pt idx="7">
                    <c:v>7.6664471474914508E-2</c:v>
                  </c:pt>
                </c:numCache>
              </c:numRef>
            </c:plus>
            <c:minus>
              <c:numRef>
                <c:f>graphs!$U$102:$U$109</c:f>
                <c:numCache>
                  <c:formatCode>General</c:formatCode>
                  <c:ptCount val="8"/>
                  <c:pt idx="0">
                    <c:v>0.27776733664211911</c:v>
                  </c:pt>
                  <c:pt idx="1">
                    <c:v>5.7746703630481795E-2</c:v>
                  </c:pt>
                  <c:pt idx="2">
                    <c:v>0.71065701850865914</c:v>
                  </c:pt>
                  <c:pt idx="3">
                    <c:v>6.015673711563297E-2</c:v>
                  </c:pt>
                  <c:pt idx="4">
                    <c:v>8.2764923811781618E-2</c:v>
                  </c:pt>
                  <c:pt idx="5">
                    <c:v>5.4395089981541606E-2</c:v>
                  </c:pt>
                  <c:pt idx="6">
                    <c:v>6.0637998161133209E-2</c:v>
                  </c:pt>
                  <c:pt idx="7">
                    <c:v>7.6664471474914508E-2</c:v>
                  </c:pt>
                </c:numCache>
              </c:numRef>
            </c:minus>
          </c:errBars>
          <c:cat>
            <c:strRef>
              <c:f>graphs!$A$100:$A$107</c:f>
              <c:strCache>
                <c:ptCount val="8"/>
                <c:pt idx="0">
                  <c:v>P50</c:v>
                </c:pt>
                <c:pt idx="1">
                  <c:v>P20</c:v>
                </c:pt>
                <c:pt idx="2">
                  <c:v>Raw</c:v>
                </c:pt>
                <c:pt idx="3">
                  <c:v>Incinerated</c:v>
                </c:pt>
                <c:pt idx="4">
                  <c:v>LT Gasified</c:v>
                </c:pt>
                <c:pt idx="5">
                  <c:v>2S Gasified</c:v>
                </c:pt>
                <c:pt idx="6">
                  <c:v>Pyrolysed</c:v>
                </c:pt>
                <c:pt idx="7">
                  <c:v>Control</c:v>
                </c:pt>
              </c:strCache>
            </c:strRef>
          </c:cat>
          <c:val>
            <c:numRef>
              <c:f>graphs!$B$100:$B$107</c:f>
              <c:numCache>
                <c:formatCode>General</c:formatCode>
                <c:ptCount val="8"/>
                <c:pt idx="0">
                  <c:v>3.2883409677147335</c:v>
                </c:pt>
                <c:pt idx="1">
                  <c:v>2.0855672260535805</c:v>
                </c:pt>
                <c:pt idx="2">
                  <c:v>5.681687852487542</c:v>
                </c:pt>
                <c:pt idx="3">
                  <c:v>1.1909163980927349</c:v>
                </c:pt>
                <c:pt idx="4">
                  <c:v>0.7861186376580469</c:v>
                </c:pt>
                <c:pt idx="5">
                  <c:v>0.58281578170139126</c:v>
                </c:pt>
                <c:pt idx="6">
                  <c:v>0.69824552298757991</c:v>
                </c:pt>
                <c:pt idx="7">
                  <c:v>0.48019389156008835</c:v>
                </c:pt>
              </c:numCache>
            </c:numRef>
          </c:val>
          <c:extLst>
            <c:ext xmlns:c16="http://schemas.microsoft.com/office/drawing/2014/chart" uri="{C3380CC4-5D6E-409C-BE32-E72D297353CC}">
              <c16:uniqueId val="{00000000-50C4-F348-A051-E778BE42F978}"/>
            </c:ext>
          </c:extLst>
        </c:ser>
        <c:ser>
          <c:idx val="1"/>
          <c:order val="1"/>
          <c:tx>
            <c:strRef>
              <c:f>graphs!$C$99</c:f>
              <c:strCache>
                <c:ptCount val="1"/>
                <c:pt idx="0">
                  <c:v>Two</c:v>
                </c:pt>
              </c:strCache>
            </c:strRef>
          </c:tx>
          <c:invertIfNegative val="0"/>
          <c:errBars>
            <c:errBarType val="both"/>
            <c:errValType val="cust"/>
            <c:noEndCap val="0"/>
            <c:plus>
              <c:numRef>
                <c:f>graphs!$V$102:$V$109</c:f>
                <c:numCache>
                  <c:formatCode>General</c:formatCode>
                  <c:ptCount val="8"/>
                  <c:pt idx="0">
                    <c:v>0.28831328166407066</c:v>
                  </c:pt>
                  <c:pt idx="1">
                    <c:v>0.13031649841254506</c:v>
                  </c:pt>
                  <c:pt idx="2">
                    <c:v>0.25712055171934017</c:v>
                  </c:pt>
                  <c:pt idx="3">
                    <c:v>0.14320180031401716</c:v>
                  </c:pt>
                  <c:pt idx="4">
                    <c:v>0.19272188304993318</c:v>
                  </c:pt>
                  <c:pt idx="5">
                    <c:v>3.5323868356916463E-2</c:v>
                  </c:pt>
                  <c:pt idx="6">
                    <c:v>0.20502649103354229</c:v>
                  </c:pt>
                  <c:pt idx="7">
                    <c:v>3.4001912000131577E-2</c:v>
                  </c:pt>
                </c:numCache>
              </c:numRef>
            </c:plus>
            <c:minus>
              <c:numRef>
                <c:f>graphs!$V$102:$V$109</c:f>
                <c:numCache>
                  <c:formatCode>General</c:formatCode>
                  <c:ptCount val="8"/>
                  <c:pt idx="0">
                    <c:v>0.28831328166407066</c:v>
                  </c:pt>
                  <c:pt idx="1">
                    <c:v>0.13031649841254506</c:v>
                  </c:pt>
                  <c:pt idx="2">
                    <c:v>0.25712055171934017</c:v>
                  </c:pt>
                  <c:pt idx="3">
                    <c:v>0.14320180031401716</c:v>
                  </c:pt>
                  <c:pt idx="4">
                    <c:v>0.19272188304993318</c:v>
                  </c:pt>
                  <c:pt idx="5">
                    <c:v>3.5323868356916463E-2</c:v>
                  </c:pt>
                  <c:pt idx="6">
                    <c:v>0.20502649103354229</c:v>
                  </c:pt>
                  <c:pt idx="7">
                    <c:v>3.4001912000131577E-2</c:v>
                  </c:pt>
                </c:numCache>
              </c:numRef>
            </c:minus>
          </c:errBars>
          <c:cat>
            <c:strRef>
              <c:f>graphs!$A$100:$A$107</c:f>
              <c:strCache>
                <c:ptCount val="8"/>
                <c:pt idx="0">
                  <c:v>P50</c:v>
                </c:pt>
                <c:pt idx="1">
                  <c:v>P20</c:v>
                </c:pt>
                <c:pt idx="2">
                  <c:v>Raw</c:v>
                </c:pt>
                <c:pt idx="3">
                  <c:v>Incinerated</c:v>
                </c:pt>
                <c:pt idx="4">
                  <c:v>LT Gasified</c:v>
                </c:pt>
                <c:pt idx="5">
                  <c:v>2S Gasified</c:v>
                </c:pt>
                <c:pt idx="6">
                  <c:v>Pyrolysed</c:v>
                </c:pt>
                <c:pt idx="7">
                  <c:v>Control</c:v>
                </c:pt>
              </c:strCache>
            </c:strRef>
          </c:cat>
          <c:val>
            <c:numRef>
              <c:f>graphs!$C$100:$C$107</c:f>
              <c:numCache>
                <c:formatCode>General</c:formatCode>
                <c:ptCount val="8"/>
                <c:pt idx="0">
                  <c:v>2.6973376717656263</c:v>
                </c:pt>
                <c:pt idx="1">
                  <c:v>2.1529798702150686</c:v>
                </c:pt>
                <c:pt idx="2">
                  <c:v>1.5983985221338872</c:v>
                </c:pt>
                <c:pt idx="3">
                  <c:v>1.2882167085319369</c:v>
                </c:pt>
                <c:pt idx="4">
                  <c:v>0.97313383491068728</c:v>
                </c:pt>
                <c:pt idx="5">
                  <c:v>0.40758245424518302</c:v>
                </c:pt>
                <c:pt idx="6">
                  <c:v>0.64643752712241653</c:v>
                </c:pt>
                <c:pt idx="7">
                  <c:v>0.29148093077359771</c:v>
                </c:pt>
              </c:numCache>
            </c:numRef>
          </c:val>
          <c:extLst>
            <c:ext xmlns:c16="http://schemas.microsoft.com/office/drawing/2014/chart" uri="{C3380CC4-5D6E-409C-BE32-E72D297353CC}">
              <c16:uniqueId val="{00000001-50C4-F348-A051-E778BE42F978}"/>
            </c:ext>
          </c:extLst>
        </c:ser>
        <c:ser>
          <c:idx val="2"/>
          <c:order val="2"/>
          <c:tx>
            <c:strRef>
              <c:f>graphs!$D$99</c:f>
              <c:strCache>
                <c:ptCount val="1"/>
                <c:pt idx="0">
                  <c:v>Three</c:v>
                </c:pt>
              </c:strCache>
            </c:strRef>
          </c:tx>
          <c:invertIfNegative val="0"/>
          <c:errBars>
            <c:errBarType val="both"/>
            <c:errValType val="cust"/>
            <c:noEndCap val="0"/>
            <c:plus>
              <c:numRef>
                <c:f>graphs!$W$102:$W$109</c:f>
                <c:numCache>
                  <c:formatCode>General</c:formatCode>
                  <c:ptCount val="8"/>
                  <c:pt idx="0">
                    <c:v>0.21814667675643024</c:v>
                  </c:pt>
                  <c:pt idx="1">
                    <c:v>0.33874837414868453</c:v>
                  </c:pt>
                  <c:pt idx="2">
                    <c:v>2.6767663335256469</c:v>
                  </c:pt>
                  <c:pt idx="3">
                    <c:v>0.33741668208074888</c:v>
                  </c:pt>
                  <c:pt idx="4">
                    <c:v>0.16757297872192303</c:v>
                  </c:pt>
                  <c:pt idx="5">
                    <c:v>0.1133667880392351</c:v>
                  </c:pt>
                  <c:pt idx="6">
                    <c:v>6.8488477331169542E-2</c:v>
                  </c:pt>
                  <c:pt idx="7">
                    <c:v>0.17604759708736936</c:v>
                  </c:pt>
                </c:numCache>
              </c:numRef>
            </c:plus>
            <c:minus>
              <c:numRef>
                <c:f>graphs!$W$102:$W$109</c:f>
                <c:numCache>
                  <c:formatCode>General</c:formatCode>
                  <c:ptCount val="8"/>
                  <c:pt idx="0">
                    <c:v>0.21814667675643024</c:v>
                  </c:pt>
                  <c:pt idx="1">
                    <c:v>0.33874837414868453</c:v>
                  </c:pt>
                  <c:pt idx="2">
                    <c:v>2.6767663335256469</c:v>
                  </c:pt>
                  <c:pt idx="3">
                    <c:v>0.33741668208074888</c:v>
                  </c:pt>
                  <c:pt idx="4">
                    <c:v>0.16757297872192303</c:v>
                  </c:pt>
                  <c:pt idx="5">
                    <c:v>0.1133667880392351</c:v>
                  </c:pt>
                  <c:pt idx="6">
                    <c:v>6.8488477331169542E-2</c:v>
                  </c:pt>
                  <c:pt idx="7">
                    <c:v>0.17604759708736936</c:v>
                  </c:pt>
                </c:numCache>
              </c:numRef>
            </c:minus>
          </c:errBars>
          <c:cat>
            <c:strRef>
              <c:f>graphs!$A$100:$A$107</c:f>
              <c:strCache>
                <c:ptCount val="8"/>
                <c:pt idx="0">
                  <c:v>P50</c:v>
                </c:pt>
                <c:pt idx="1">
                  <c:v>P20</c:v>
                </c:pt>
                <c:pt idx="2">
                  <c:v>Raw</c:v>
                </c:pt>
                <c:pt idx="3">
                  <c:v>Incinerated</c:v>
                </c:pt>
                <c:pt idx="4">
                  <c:v>LT Gasified</c:v>
                </c:pt>
                <c:pt idx="5">
                  <c:v>2S Gasified</c:v>
                </c:pt>
                <c:pt idx="6">
                  <c:v>Pyrolysed</c:v>
                </c:pt>
                <c:pt idx="7">
                  <c:v>Control</c:v>
                </c:pt>
              </c:strCache>
            </c:strRef>
          </c:cat>
          <c:val>
            <c:numRef>
              <c:f>graphs!$D$100:$D$107</c:f>
              <c:numCache>
                <c:formatCode>General</c:formatCode>
                <c:ptCount val="8"/>
                <c:pt idx="0">
                  <c:v>2.9404494378140944</c:v>
                </c:pt>
                <c:pt idx="1">
                  <c:v>2.1951806449609856</c:v>
                </c:pt>
                <c:pt idx="2">
                  <c:v>12.639043600834473</c:v>
                </c:pt>
                <c:pt idx="3">
                  <c:v>2.6713992694568249</c:v>
                </c:pt>
                <c:pt idx="4">
                  <c:v>1.2722415715024962</c:v>
                </c:pt>
                <c:pt idx="5">
                  <c:v>0.72579773709338258</c:v>
                </c:pt>
                <c:pt idx="6">
                  <c:v>0.76167645196016442</c:v>
                </c:pt>
                <c:pt idx="7">
                  <c:v>0.55183212467788723</c:v>
                </c:pt>
              </c:numCache>
            </c:numRef>
          </c:val>
          <c:extLst>
            <c:ext xmlns:c16="http://schemas.microsoft.com/office/drawing/2014/chart" uri="{C3380CC4-5D6E-409C-BE32-E72D297353CC}">
              <c16:uniqueId val="{00000002-50C4-F348-A051-E778BE42F978}"/>
            </c:ext>
          </c:extLst>
        </c:ser>
        <c:dLbls>
          <c:showLegendKey val="0"/>
          <c:showVal val="0"/>
          <c:showCatName val="0"/>
          <c:showSerName val="0"/>
          <c:showPercent val="0"/>
          <c:showBubbleSize val="0"/>
        </c:dLbls>
        <c:gapWidth val="150"/>
        <c:axId val="394897976"/>
        <c:axId val="307978072"/>
      </c:barChart>
      <c:catAx>
        <c:axId val="394897976"/>
        <c:scaling>
          <c:orientation val="minMax"/>
        </c:scaling>
        <c:delete val="0"/>
        <c:axPos val="b"/>
        <c:numFmt formatCode="General" sourceLinked="0"/>
        <c:majorTickMark val="out"/>
        <c:minorTickMark val="none"/>
        <c:tickLblPos val="nextTo"/>
        <c:crossAx val="307978072"/>
        <c:crosses val="autoZero"/>
        <c:auto val="1"/>
        <c:lblAlgn val="ctr"/>
        <c:lblOffset val="100"/>
        <c:noMultiLvlLbl val="0"/>
      </c:catAx>
      <c:valAx>
        <c:axId val="307978072"/>
        <c:scaling>
          <c:orientation val="minMax"/>
        </c:scaling>
        <c:delete val="0"/>
        <c:axPos val="l"/>
        <c:majorGridlines/>
        <c:title>
          <c:tx>
            <c:rich>
              <a:bodyPr rot="-5400000" vert="horz"/>
              <a:lstStyle/>
              <a:p>
                <a:pPr>
                  <a:defRPr/>
                </a:pPr>
                <a:r>
                  <a:rPr lang="en-US"/>
                  <a:t>Belowground P uptake (mg)</a:t>
                </a:r>
              </a:p>
            </c:rich>
          </c:tx>
          <c:overlay val="0"/>
        </c:title>
        <c:numFmt formatCode="General" sourceLinked="1"/>
        <c:majorTickMark val="out"/>
        <c:minorTickMark val="none"/>
        <c:tickLblPos val="nextTo"/>
        <c:crossAx val="394897976"/>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5</xdr:col>
      <xdr:colOff>152400</xdr:colOff>
      <xdr:row>1</xdr:row>
      <xdr:rowOff>80962</xdr:rowOff>
    </xdr:from>
    <xdr:to>
      <xdr:col>11</xdr:col>
      <xdr:colOff>142875</xdr:colOff>
      <xdr:row>13</xdr:row>
      <xdr:rowOff>0</xdr:rowOff>
    </xdr:to>
    <xdr:graphicFrame macro="">
      <xdr:nvGraphicFramePr>
        <xdr:cNvPr id="2" name="Chart 1">
          <a:extLst>
            <a:ext uri="{FF2B5EF4-FFF2-40B4-BE49-F238E27FC236}">
              <a16:creationId xmlns:a16="http://schemas.microsoft.com/office/drawing/2014/main" id="{FC72A337-A04B-AA42-A993-1A1B80DBC8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209550</xdr:colOff>
      <xdr:row>13</xdr:row>
      <xdr:rowOff>61912</xdr:rowOff>
    </xdr:from>
    <xdr:to>
      <xdr:col>11</xdr:col>
      <xdr:colOff>19050</xdr:colOff>
      <xdr:row>24</xdr:row>
      <xdr:rowOff>123825</xdr:rowOff>
    </xdr:to>
    <xdr:graphicFrame macro="">
      <xdr:nvGraphicFramePr>
        <xdr:cNvPr id="3" name="Chart 2">
          <a:extLst>
            <a:ext uri="{FF2B5EF4-FFF2-40B4-BE49-F238E27FC236}">
              <a16:creationId xmlns:a16="http://schemas.microsoft.com/office/drawing/2014/main" id="{61510C80-4E83-1342-BB95-9B70D83B4B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200025</xdr:colOff>
      <xdr:row>24</xdr:row>
      <xdr:rowOff>157162</xdr:rowOff>
    </xdr:from>
    <xdr:to>
      <xdr:col>11</xdr:col>
      <xdr:colOff>142875</xdr:colOff>
      <xdr:row>35</xdr:row>
      <xdr:rowOff>66675</xdr:rowOff>
    </xdr:to>
    <xdr:graphicFrame macro="">
      <xdr:nvGraphicFramePr>
        <xdr:cNvPr id="4" name="Chart 3">
          <a:extLst>
            <a:ext uri="{FF2B5EF4-FFF2-40B4-BE49-F238E27FC236}">
              <a16:creationId xmlns:a16="http://schemas.microsoft.com/office/drawing/2014/main" id="{94C805D8-5D5A-7449-B273-F05CAD6A70C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228600</xdr:colOff>
      <xdr:row>35</xdr:row>
      <xdr:rowOff>147637</xdr:rowOff>
    </xdr:from>
    <xdr:to>
      <xdr:col>11</xdr:col>
      <xdr:colOff>247650</xdr:colOff>
      <xdr:row>47</xdr:row>
      <xdr:rowOff>47625</xdr:rowOff>
    </xdr:to>
    <xdr:graphicFrame macro="">
      <xdr:nvGraphicFramePr>
        <xdr:cNvPr id="5" name="Chart 4">
          <a:extLst>
            <a:ext uri="{FF2B5EF4-FFF2-40B4-BE49-F238E27FC236}">
              <a16:creationId xmlns:a16="http://schemas.microsoft.com/office/drawing/2014/main" id="{D6A4977B-334B-4541-9D01-6E8FBA66B88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209550</xdr:colOff>
      <xdr:row>47</xdr:row>
      <xdr:rowOff>138112</xdr:rowOff>
    </xdr:from>
    <xdr:to>
      <xdr:col>11</xdr:col>
      <xdr:colOff>152400</xdr:colOff>
      <xdr:row>59</xdr:row>
      <xdr:rowOff>76200</xdr:rowOff>
    </xdr:to>
    <xdr:graphicFrame macro="">
      <xdr:nvGraphicFramePr>
        <xdr:cNvPr id="6" name="Chart 5">
          <a:extLst>
            <a:ext uri="{FF2B5EF4-FFF2-40B4-BE49-F238E27FC236}">
              <a16:creationId xmlns:a16="http://schemas.microsoft.com/office/drawing/2014/main" id="{50901565-539E-124A-9A30-5840946A36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219075</xdr:colOff>
      <xdr:row>59</xdr:row>
      <xdr:rowOff>147637</xdr:rowOff>
    </xdr:from>
    <xdr:to>
      <xdr:col>11</xdr:col>
      <xdr:colOff>190500</xdr:colOff>
      <xdr:row>71</xdr:row>
      <xdr:rowOff>95250</xdr:rowOff>
    </xdr:to>
    <xdr:graphicFrame macro="">
      <xdr:nvGraphicFramePr>
        <xdr:cNvPr id="7" name="Chart 6">
          <a:extLst>
            <a:ext uri="{FF2B5EF4-FFF2-40B4-BE49-F238E27FC236}">
              <a16:creationId xmlns:a16="http://schemas.microsoft.com/office/drawing/2014/main" id="{0202B0A1-CC67-F64F-AA33-02D8737786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161925</xdr:colOff>
      <xdr:row>71</xdr:row>
      <xdr:rowOff>157162</xdr:rowOff>
    </xdr:from>
    <xdr:to>
      <xdr:col>11</xdr:col>
      <xdr:colOff>361950</xdr:colOff>
      <xdr:row>84</xdr:row>
      <xdr:rowOff>9525</xdr:rowOff>
    </xdr:to>
    <xdr:graphicFrame macro="">
      <xdr:nvGraphicFramePr>
        <xdr:cNvPr id="8" name="Chart 7">
          <a:extLst>
            <a:ext uri="{FF2B5EF4-FFF2-40B4-BE49-F238E27FC236}">
              <a16:creationId xmlns:a16="http://schemas.microsoft.com/office/drawing/2014/main" id="{243D60D5-119F-584F-81DC-0590D012BC6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504825</xdr:colOff>
      <xdr:row>85</xdr:row>
      <xdr:rowOff>33337</xdr:rowOff>
    </xdr:from>
    <xdr:to>
      <xdr:col>12</xdr:col>
      <xdr:colOff>19050</xdr:colOff>
      <xdr:row>97</xdr:row>
      <xdr:rowOff>161925</xdr:rowOff>
    </xdr:to>
    <xdr:graphicFrame macro="">
      <xdr:nvGraphicFramePr>
        <xdr:cNvPr id="9" name="Chart 8">
          <a:extLst>
            <a:ext uri="{FF2B5EF4-FFF2-40B4-BE49-F238E27FC236}">
              <a16:creationId xmlns:a16="http://schemas.microsoft.com/office/drawing/2014/main" id="{86E77689-4A35-AE44-8512-27885C2D277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xdr:col>
      <xdr:colOff>504826</xdr:colOff>
      <xdr:row>98</xdr:row>
      <xdr:rowOff>185737</xdr:rowOff>
    </xdr:from>
    <xdr:to>
      <xdr:col>11</xdr:col>
      <xdr:colOff>581026</xdr:colOff>
      <xdr:row>110</xdr:row>
      <xdr:rowOff>123825</xdr:rowOff>
    </xdr:to>
    <xdr:graphicFrame macro="">
      <xdr:nvGraphicFramePr>
        <xdr:cNvPr id="10" name="Chart 9">
          <a:extLst>
            <a:ext uri="{FF2B5EF4-FFF2-40B4-BE49-F238E27FC236}">
              <a16:creationId xmlns:a16="http://schemas.microsoft.com/office/drawing/2014/main" id="{3995D4C8-611C-644E-BFDC-D55EF639756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_rels/pivotCacheDefinition5.xml.rels><?xml version="1.0" encoding="UTF-8" standalone="yes"?>
<Relationships xmlns="http://schemas.openxmlformats.org/package/2006/relationships"><Relationship Id="rId1" Type="http://schemas.openxmlformats.org/officeDocument/2006/relationships/pivotCacheRecords" Target="pivotCacheRecords5.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essica Eve Mackay" refreshedDate="42172.513407407409" createdVersion="4" refreshedVersion="4" minRefreshableVersion="3" recordCount="18" xr:uid="{1DC27B1D-CAF9-A643-A7CA-3D3379BCDEB9}">
  <cacheSource type="worksheet">
    <worksheetSource ref="A1:K19" sheet="Soil - Colwell P"/>
  </cacheSource>
  <cacheFields count="11">
    <cacheField name="ID" numFmtId="0">
      <sharedItems containsSemiMixedTypes="0" containsString="0" containsNumber="1" containsInteger="1" minValue="1" maxValue="18"/>
    </cacheField>
    <cacheField name="Description" numFmtId="0">
      <sharedItems count="9">
        <s v="Raw "/>
        <s v="Pyrolysed"/>
        <s v="2S gasified"/>
        <s v="LT gasified"/>
        <s v="Incinerated"/>
        <s v="P50"/>
        <s v="P20"/>
        <s v="Control"/>
        <s v="Blank"/>
      </sharedItems>
    </cacheField>
    <cacheField name="Fresh soil mass" numFmtId="0">
      <sharedItems containsSemiMixedTypes="0" containsString="0" containsNumber="1" minValue="0" maxValue="0.6"/>
    </cacheField>
    <cacheField name="dry matter content (%)" numFmtId="0">
      <sharedItems containsString="0" containsBlank="1" containsNumber="1" minValue="94.325581395348848" maxValue="95.526315789473671"/>
    </cacheField>
    <cacheField name="soil dry mass (g)" numFmtId="2">
      <sharedItems containsSemiMixedTypes="0" containsString="0" containsNumber="1" minValue="0" maxValue="0.57178217821782185"/>
    </cacheField>
    <cacheField name="concentration from FIA (mg/l)" numFmtId="0">
      <sharedItems containsSemiMixedTypes="0" containsString="0" containsNumber="1" minValue="4.3999999999999997E-2" maxValue="0.22800000000000001"/>
    </cacheField>
    <cacheField name="dilution factor" numFmtId="0">
      <sharedItems containsSemiMixedTypes="0" containsString="0" containsNumber="1" containsInteger="1" minValue="2" maxValue="2"/>
    </cacheField>
    <cacheField name="concentration (mg/l)" numFmtId="0">
      <sharedItems containsSemiMixedTypes="0" containsString="0" containsNumber="1" minValue="8.7999999999999995E-2" maxValue="0.45600000000000002"/>
    </cacheField>
    <cacheField name="amount of extractant used (ml)" numFmtId="0">
      <sharedItems containsSemiMixedTypes="0" containsString="0" containsNumber="1" containsInteger="1" minValue="50" maxValue="50"/>
    </cacheField>
    <cacheField name="mgP extracted per sample" numFmtId="165">
      <sharedItems containsSemiMixedTypes="0" containsString="0" containsNumber="1" minValue="4.3999999999999994E-3" maxValue="2.2800000000000001E-2"/>
    </cacheField>
    <cacheField name="mgP per kg soil" numFmtId="0">
      <sharedItems containsSemiMixedTypes="0" containsString="0" containsNumber="1" minValue="0" maxValue="10.872118226600984"/>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essica Eve Mackay" refreshedDate="42297.497735300924" createdVersion="4" refreshedVersion="4" minRefreshableVersion="3" recordCount="18" xr:uid="{F91B7EC8-8236-4D4F-BF88-D4F543A53E80}">
  <cacheSource type="worksheet">
    <worksheetSource ref="A1:H19" sheet="Soil - DGT P"/>
  </cacheSource>
  <cacheFields count="8">
    <cacheField name="ID" numFmtId="0">
      <sharedItems containsSemiMixedTypes="0" containsString="0" containsNumber="1" containsInteger="1" minValue="1" maxValue="18"/>
    </cacheField>
    <cacheField name="Description" numFmtId="0">
      <sharedItems count="8">
        <s v="Raw"/>
        <s v="Pyrolysed"/>
        <s v="2S Gasified"/>
        <s v="LT Gasified"/>
        <s v="Incinerated"/>
        <s v="P50"/>
        <s v="P20"/>
        <s v="Control"/>
      </sharedItems>
    </cacheField>
    <cacheField name="Fresh soil mass" numFmtId="164">
      <sharedItems containsSemiMixedTypes="0" containsString="0" containsNumber="1" containsInteger="1" minValue="50" maxValue="50"/>
    </cacheField>
    <cacheField name="measurement off instrument (ug/l)" numFmtId="0">
      <sharedItems containsSemiMixedTypes="0" containsString="0" containsNumber="1" minValue="18.542999999999999" maxValue="292.59100000000001"/>
    </cacheField>
    <cacheField name="dilution" numFmtId="0">
      <sharedItems containsSemiMixedTypes="0" containsString="0" containsNumber="1" containsInteger="1" minValue="11" maxValue="11"/>
    </cacheField>
    <cacheField name="measurement - blank" numFmtId="0">
      <sharedItems containsSemiMixedTypes="0" containsString="0" containsNumber="1" minValue="8.7004999999999999" maxValue="282.74850000000004"/>
    </cacheField>
    <cacheField name="DGT flux (ng/cm2/sec)" numFmtId="166">
      <sharedItems containsSemiMixedTypes="0" containsString="0" containsNumber="1" minValue="3.3866065109695685E-4" maxValue="1.1005780254777071E-2"/>
    </cacheField>
    <cacheField name="CDGT (ug/l)" numFmtId="2">
      <sharedItems containsSemiMixedTypes="0" containsString="0" containsNumber="1" minValue="47.050563740187911" maxValue="1529.0473331064329"/>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essica Eve Mackay" refreshedDate="42172.513407986109" createdVersion="4" refreshedVersion="4" minRefreshableVersion="3" recordCount="16" xr:uid="{5FE836B3-8A21-4749-B3B1-A4622B7A5C1B}">
  <cacheSource type="worksheet">
    <worksheetSource ref="A1:D17" sheet="Soil - pH"/>
  </cacheSource>
  <cacheFields count="4">
    <cacheField name="ID" numFmtId="0">
      <sharedItems containsSemiMixedTypes="0" containsString="0" containsNumber="1" containsInteger="1" minValue="1" maxValue="16"/>
    </cacheField>
    <cacheField name="Description" numFmtId="0">
      <sharedItems count="8">
        <s v="Raw"/>
        <s v="Pyrolysed"/>
        <s v="2S Gasified"/>
        <s v="LT Gasified"/>
        <s v="Incinerated"/>
        <s v="P50"/>
        <s v="P20"/>
        <s v="Control"/>
      </sharedItems>
    </cacheField>
    <cacheField name="Fresh soil mass" numFmtId="164">
      <sharedItems containsSemiMixedTypes="0" containsString="0" containsNumber="1" containsInteger="1" minValue="5" maxValue="5"/>
    </cacheField>
    <cacheField name="pH" numFmtId="0">
      <sharedItems containsSemiMixedTypes="0" containsString="0" containsNumber="1" minValue="5.33" maxValue="5.48"/>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essica Eve Mackay" refreshedDate="42172.513407754632" createdVersion="4" refreshedVersion="4" minRefreshableVersion="3" recordCount="16" xr:uid="{71B8BD1C-5154-894E-9CCA-D3B8D149AD9E}">
  <cacheSource type="worksheet">
    <worksheetSource ref="A1:E17" sheet="Soil - EC"/>
  </cacheSource>
  <cacheFields count="5">
    <cacheField name="ID" numFmtId="0">
      <sharedItems containsSemiMixedTypes="0" containsString="0" containsNumber="1" containsInteger="1" minValue="1" maxValue="16"/>
    </cacheField>
    <cacheField name="Description" numFmtId="0">
      <sharedItems count="8">
        <s v="Raw"/>
        <s v="Pyrolysed"/>
        <s v="2S Gasified"/>
        <s v="LT Gasified"/>
        <s v="Incinerated"/>
        <s v="P50"/>
        <s v="P20"/>
        <s v="Control"/>
      </sharedItems>
    </cacheField>
    <cacheField name="Fresh soil mass" numFmtId="164">
      <sharedItems containsSemiMixedTypes="0" containsString="0" containsNumber="1" containsInteger="1" minValue="5" maxValue="5"/>
    </cacheField>
    <cacheField name="EC at 23.5C" numFmtId="0">
      <sharedItems containsSemiMixedTypes="0" containsString="0" containsNumber="1" minValue="0.28499999999999998" maxValue="0.55500000000000005"/>
    </cacheField>
    <cacheField name="EC at 25C" numFmtId="167">
      <sharedItems containsSemiMixedTypes="0" containsString="0" containsNumber="1" minValue="0.29340983606557375" maxValue="0.57137704918032794"/>
    </cacheField>
  </cacheFields>
  <extLst>
    <ext xmlns:x14="http://schemas.microsoft.com/office/spreadsheetml/2009/9/main" uri="{725AE2AE-9491-48be-B2B4-4EB974FC3084}">
      <x14:pivotCacheDefinition/>
    </ext>
  </extLst>
</pivotCacheDefinition>
</file>

<file path=xl/pivotCache/pivotCacheDefinition5.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essica Eve Mackay" refreshedDate="42341.405816087965" createdVersion="4" refreshedVersion="4" minRefreshableVersion="3" recordCount="97" xr:uid="{9365A905-89A8-0140-8ACC-F182F77FEE96}">
  <cacheSource type="worksheet">
    <worksheetSource ref="A1:X1048576" sheet="Data"/>
  </cacheSource>
  <cacheFields count="23">
    <cacheField name="Treatment" numFmtId="2">
      <sharedItems containsBlank="1" count="9">
        <s v="Raw"/>
        <s v="Pyrolysed"/>
        <s v="2S Gasified"/>
        <s v="LT Gasified"/>
        <s v="Incinerated"/>
        <s v="P50"/>
        <s v="P20"/>
        <s v="Control"/>
        <m/>
      </sharedItems>
    </cacheField>
    <cacheField name="Harvest  " numFmtId="2">
      <sharedItems containsBlank="1" count="4">
        <s v="One"/>
        <s v="Two"/>
        <s v="Three"/>
        <m/>
      </sharedItems>
    </cacheField>
    <cacheField name="Rep" numFmtId="2">
      <sharedItems containsBlank="1"/>
    </cacheField>
    <cacheField name="Shoot fresh mass (g)" numFmtId="2">
      <sharedItems containsString="0" containsBlank="1" containsNumber="1" minValue="1.6" maxValue="35.85"/>
    </cacheField>
    <cacheField name="Head fresh mass (g)" numFmtId="2">
      <sharedItems containsString="0" containsBlank="1" containsNumber="1" minValue="0" maxValue="26.43"/>
    </cacheField>
    <cacheField name="Root fresh mass (1) (g)" numFmtId="2">
      <sharedItems containsString="0" containsBlank="1" containsNumber="1" minValue="1.68" maxValue="32.590000000000003"/>
    </cacheField>
    <cacheField name="Root fresh mass (2) (g)" numFmtId="2">
      <sharedItems containsString="0" containsBlank="1" containsNumber="1" minValue="0.09" maxValue="0.28000000000000003"/>
    </cacheField>
    <cacheField name="Shoot dry mass (g)" numFmtId="2">
      <sharedItems containsString="0" containsBlank="1" containsNumber="1" minValue="0.34" maxValue="8.9700000000000006"/>
    </cacheField>
    <cacheField name="Head dry mass (g)" numFmtId="2">
      <sharedItems containsString="0" containsBlank="1" containsNumber="1" minValue="0" maxValue="10.94"/>
    </cacheField>
    <cacheField name="Aboveground dry mass (g)" numFmtId="2">
      <sharedItems containsString="0" containsBlank="1" containsNumber="1" minValue="0.34" maxValue="19.91"/>
    </cacheField>
    <cacheField name="No. of heads" numFmtId="1">
      <sharedItems containsString="0" containsBlank="1" containsNumber="1" containsInteger="1" minValue="0" maxValue="14"/>
    </cacheField>
    <cacheField name="Root dry mass (1) (g)" numFmtId="2">
      <sharedItems containsString="0" containsBlank="1" containsNumber="1" minValue="0.26" maxValue="4.8899999999999997"/>
    </cacheField>
    <cacheField name="root dry matter factor" numFmtId="2">
      <sharedItems containsString="0" containsBlank="1" containsNumber="1" minValue="0.10652920962199312" maxValue="0.18144712430426715"/>
    </cacheField>
    <cacheField name="root dry mass (2) (g)" numFmtId="2">
      <sharedItems containsString="0" containsBlank="1" containsNumber="1" minValue="1.0806174957118353E-2" maxValue="4.1776198934280639E-2"/>
    </cacheField>
    <cacheField name="root dry mass (total) (g)" numFmtId="2">
      <sharedItems containsString="0" containsBlank="1" containsNumber="1" minValue="0.27857142857142858" maxValue="4.9117736549165114"/>
    </cacheField>
    <cacheField name="Total dry mass (g)" numFmtId="2">
      <sharedItems containsString="0" containsBlank="1" containsNumber="1" minValue="0.66400000000000003" maxValue="24.70651426818042"/>
    </cacheField>
    <cacheField name="Total intersects" numFmtId="2">
      <sharedItems containsString="0" containsBlank="1" containsNumber="1" containsInteger="1" minValue="170" maxValue="788"/>
    </cacheField>
    <cacheField name="AM intersects" numFmtId="2">
      <sharedItems containsString="0" containsBlank="1" containsNumber="1" containsInteger="1" minValue="4" maxValue="239"/>
    </cacheField>
    <cacheField name="Colonisation (%)" numFmtId="2">
      <sharedItems containsString="0" containsBlank="1" containsNumber="1" minValue="0.98522167487684731" maxValue="42.715231788079471"/>
    </cacheField>
    <cacheField name="Aboveground P conc (ug/g)" numFmtId="2">
      <sharedItems containsString="0" containsBlank="1" containsNumber="1" minValue="887.19317118802621" maxValue="2509.9943820224717"/>
    </cacheField>
    <cacheField name="Root P con (ug/g)" numFmtId="2">
      <sharedItems containsString="0" containsBlank="1" containsNumber="1" minValue="508.7540178571428" maxValue="6392.9061569016885"/>
    </cacheField>
    <cacheField name="Aboveground P uptake (mg)" numFmtId="2">
      <sharedItems containsString="0" containsBlank="1" containsNumber="1" minValue="0.35379585868498531" maxValue="21.824386011616649"/>
    </cacheField>
    <cacheField name="Belowground P uptake (mg)" numFmtId="2">
      <sharedItems containsString="0" containsBlank="1" containsNumber="1" minValue="0.17731546768136899" maxValue="20.309560821219396"/>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8">
  <r>
    <n v="1"/>
    <x v="0"/>
    <n v="0.5"/>
    <n v="94.924623115577901"/>
    <n v="0.4746231155778895"/>
    <n v="0.124"/>
    <n v="2"/>
    <n v="0.248"/>
    <n v="50"/>
    <n v="1.24E-2"/>
    <n v="5.8853266331658292"/>
  </r>
  <r>
    <n v="2"/>
    <x v="0"/>
    <n v="0.6"/>
    <n v="94.924623115577901"/>
    <n v="0.56954773869346742"/>
    <n v="0.158"/>
    <n v="2"/>
    <n v="0.316"/>
    <n v="50"/>
    <n v="1.5800000000000002E-2"/>
    <n v="8.9988542713567874"/>
  </r>
  <r>
    <n v="3"/>
    <x v="1"/>
    <n v="0.5"/>
    <n v="94.325581395348848"/>
    <n v="0.47162790697674423"/>
    <n v="0.1"/>
    <n v="2"/>
    <n v="0.2"/>
    <n v="50"/>
    <n v="0.01"/>
    <n v="4.7162790697674417"/>
  </r>
  <r>
    <n v="4"/>
    <x v="1"/>
    <n v="0.5"/>
    <n v="94.325581395348848"/>
    <n v="0.47162790697674423"/>
    <n v="0.10299999999999999"/>
    <n v="2"/>
    <n v="0.20599999999999999"/>
    <n v="50"/>
    <n v="1.0299999999999998E-2"/>
    <n v="4.8577674418604646"/>
  </r>
  <r>
    <n v="5"/>
    <x v="2"/>
    <n v="0.5"/>
    <n v="95.213270142180093"/>
    <n v="0.47606635071090048"/>
    <n v="0.10199999999999999"/>
    <n v="2"/>
    <n v="0.20399999999999999"/>
    <n v="50"/>
    <n v="1.0199999999999999E-2"/>
    <n v="4.8558767772511846"/>
  </r>
  <r>
    <n v="6"/>
    <x v="2"/>
    <n v="0.5"/>
    <n v="95.213270142180093"/>
    <n v="0.47606635071090048"/>
    <n v="0.10299999999999999"/>
    <n v="2"/>
    <n v="0.20599999999999999"/>
    <n v="50"/>
    <n v="1.0299999999999998E-2"/>
    <n v="4.9034834123222746"/>
  </r>
  <r>
    <n v="7"/>
    <x v="3"/>
    <n v="0.5"/>
    <n v="95.119617224880386"/>
    <n v="0.47559808612440191"/>
    <n v="0.112"/>
    <n v="2"/>
    <n v="0.224"/>
    <n v="50"/>
    <n v="1.1200000000000002E-2"/>
    <n v="5.3266985645933023"/>
  </r>
  <r>
    <n v="8"/>
    <x v="3"/>
    <n v="0.5"/>
    <n v="95.119617224880386"/>
    <n v="0.47559808612440191"/>
    <n v="0.113"/>
    <n v="2"/>
    <n v="0.22600000000000001"/>
    <n v="50"/>
    <n v="1.1300000000000001E-2"/>
    <n v="5.3742583732057421"/>
  </r>
  <r>
    <n v="9"/>
    <x v="4"/>
    <n v="0.6"/>
    <n v="94.9"/>
    <n v="0.56940000000000002"/>
    <n v="0.11799999999999999"/>
    <n v="2"/>
    <n v="0.23599999999999999"/>
    <n v="50"/>
    <n v="1.18E-2"/>
    <n v="6.7189199999999998"/>
  </r>
  <r>
    <n v="10"/>
    <x v="4"/>
    <n v="0.5"/>
    <n v="94.9"/>
    <n v="0.47450000000000003"/>
    <n v="0.104"/>
    <n v="2"/>
    <n v="0.20799999999999999"/>
    <n v="50"/>
    <n v="1.04E-2"/>
    <n v="4.9348000000000001"/>
  </r>
  <r>
    <n v="11"/>
    <x v="5"/>
    <n v="0.5"/>
    <n v="95.369458128078804"/>
    <n v="0.47684729064039399"/>
    <n v="0.22800000000000001"/>
    <n v="2"/>
    <n v="0.45600000000000002"/>
    <n v="50"/>
    <n v="2.2800000000000001E-2"/>
    <n v="10.872118226600984"/>
  </r>
  <r>
    <n v="12"/>
    <x v="5"/>
    <n v="0.5"/>
    <n v="95.369458128078804"/>
    <n v="0.47684729064039399"/>
    <n v="0.20899999999999999"/>
    <n v="2"/>
    <n v="0.41799999999999998"/>
    <n v="50"/>
    <n v="2.0899999999999998E-2"/>
    <n v="9.966108374384234"/>
  </r>
  <r>
    <n v="13"/>
    <x v="6"/>
    <n v="0.5"/>
    <n v="95.526315789473671"/>
    <n v="0.47763157894736835"/>
    <n v="0.14699999999999999"/>
    <n v="2"/>
    <n v="0.29399999999999998"/>
    <n v="50"/>
    <n v="1.47E-2"/>
    <n v="7.0211842105263145"/>
  </r>
  <r>
    <n v="14"/>
    <x v="6"/>
    <n v="0.5"/>
    <n v="95.526315789473671"/>
    <n v="0.47763157894736835"/>
    <n v="0.151"/>
    <n v="2"/>
    <n v="0.30199999999999999"/>
    <n v="50"/>
    <n v="1.5099999999999999E-2"/>
    <n v="7.2122368421052618"/>
  </r>
  <r>
    <n v="15"/>
    <x v="7"/>
    <n v="0.6"/>
    <n v="95.297029702970306"/>
    <n v="0.57178217821782185"/>
    <n v="0.115"/>
    <n v="2"/>
    <n v="0.23"/>
    <n v="50"/>
    <n v="1.15E-2"/>
    <n v="6.5754950495049513"/>
  </r>
  <r>
    <n v="16"/>
    <x v="7"/>
    <n v="0.5"/>
    <n v="95.297029702970306"/>
    <n v="0.47648514851485152"/>
    <n v="0.114"/>
    <n v="2"/>
    <n v="0.22800000000000001"/>
    <n v="50"/>
    <n v="1.14E-2"/>
    <n v="5.4319306930693072"/>
  </r>
  <r>
    <n v="17"/>
    <x v="8"/>
    <n v="0"/>
    <m/>
    <n v="0"/>
    <n v="8.8999999999999996E-2"/>
    <n v="2"/>
    <n v="0.17799999999999999"/>
    <n v="50"/>
    <n v="8.8999999999999999E-3"/>
    <n v="0"/>
  </r>
  <r>
    <n v="18"/>
    <x v="8"/>
    <n v="0"/>
    <m/>
    <n v="0"/>
    <n v="4.3999999999999997E-2"/>
    <n v="2"/>
    <n v="8.7999999999999995E-2"/>
    <n v="50"/>
    <n v="4.3999999999999994E-3"/>
    <n v="0"/>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8">
  <r>
    <n v="1"/>
    <x v="0"/>
    <n v="50"/>
    <n v="31.454000000000001"/>
    <n v="11"/>
    <n v="21.611499999999999"/>
    <n v="1.2243241330502476E-3"/>
    <n v="170.09694062224818"/>
  </r>
  <r>
    <n v="2"/>
    <x v="0"/>
    <n v="50"/>
    <n v="34.218000000000004"/>
    <n v="11"/>
    <n v="24.375500000000002"/>
    <n v="9.4879865534324152E-4"/>
    <n v="131.81782845226715"/>
  </r>
  <r>
    <n v="3"/>
    <x v="1"/>
    <n v="50"/>
    <n v="21.068000000000001"/>
    <n v="11"/>
    <n v="11.225500000000002"/>
    <n v="4.369444444444445E-4"/>
    <n v="60.705258693808332"/>
  </r>
  <r>
    <n v="4"/>
    <x v="1"/>
    <n v="50"/>
    <n v="22.93"/>
    <n v="11"/>
    <n v="13.0875"/>
    <n v="5.0942144373673033E-4"/>
    <n v="70.774582259606817"/>
  </r>
  <r>
    <n v="5"/>
    <x v="2"/>
    <n v="50"/>
    <n v="22.463999999999999"/>
    <n v="11"/>
    <n v="12.621499999999999"/>
    <n v="4.9128273177636227E-4"/>
    <n v="68.254547468166379"/>
  </r>
  <r>
    <n v="6"/>
    <x v="2"/>
    <n v="50"/>
    <n v="18.542999999999999"/>
    <n v="11"/>
    <n v="8.7004999999999999"/>
    <n v="3.3866065109695685E-4"/>
    <n v="47.050563740187911"/>
  </r>
  <r>
    <n v="7"/>
    <x v="3"/>
    <n v="50"/>
    <n v="25.779"/>
    <n v="11"/>
    <n v="15.936500000000001"/>
    <n v="6.2031670205237087E-4"/>
    <n v="86.181404407275963"/>
  </r>
  <r>
    <n v="8"/>
    <x v="3"/>
    <n v="50"/>
    <n v="26.021000000000001"/>
    <n v="11"/>
    <n v="16.1785"/>
    <n v="6.297363765038924E-4"/>
    <n v="87.490092002830878"/>
  </r>
  <r>
    <n v="9"/>
    <x v="3"/>
    <n v="50"/>
    <n v="26.359000000000002"/>
    <n v="11"/>
    <n v="16.516500000000001"/>
    <n v="6.4289278131634815E-4"/>
    <n v="89.31792839662242"/>
  </r>
  <r>
    <n v="10"/>
    <x v="4"/>
    <n v="50"/>
    <n v="28.640999999999998"/>
    <n v="11"/>
    <n v="18.798499999999997"/>
    <n v="7.3171797593772115E-4"/>
    <n v="101.6585279547063"/>
  </r>
  <r>
    <n v="11"/>
    <x v="4"/>
    <n v="50"/>
    <n v="40.436999999999998"/>
    <n v="11"/>
    <n v="30.594499999999996"/>
    <n v="1.1908687190375087E-3"/>
    <n v="165.44893653803558"/>
  </r>
  <r>
    <n v="12"/>
    <x v="5"/>
    <n v="50"/>
    <n v="251.92099999999999"/>
    <n v="11"/>
    <n v="242.07849999999999"/>
    <n v="9.4227300070771399E-3"/>
    <n v="1309.1121078534654"/>
  </r>
  <r>
    <n v="13"/>
    <x v="5"/>
    <n v="50"/>
    <n v="292.59100000000001"/>
    <n v="11"/>
    <n v="282.74850000000004"/>
    <n v="1.1005780254777071E-2"/>
    <n v="1529.0473331064329"/>
  </r>
  <r>
    <n v="14"/>
    <x v="5"/>
    <n v="50"/>
    <n v="237.185"/>
    <n v="11"/>
    <n v="227.3425"/>
    <n v="8.8491418966737435E-3"/>
    <n v="1229.4227673241387"/>
  </r>
  <r>
    <n v="15"/>
    <x v="6"/>
    <n v="50"/>
    <n v="91.320999999999998"/>
    <n v="11"/>
    <n v="81.478499999999997"/>
    <n v="3.1714915074309981E-3"/>
    <n v="440.61943080339063"/>
  </r>
  <r>
    <n v="16"/>
    <x v="6"/>
    <n v="50"/>
    <n v="90.031000000000006"/>
    <n v="11"/>
    <n v="80.188500000000005"/>
    <n v="3.121279193205945E-3"/>
    <n v="433.64336882708551"/>
  </r>
  <r>
    <n v="17"/>
    <x v="7"/>
    <n v="50"/>
    <n v="18.86"/>
    <n v="11"/>
    <n v="9.0175000000000001"/>
    <n v="3.5099964614295821E-4"/>
    <n v="48.764836334365192"/>
  </r>
  <r>
    <n v="18"/>
    <x v="7"/>
    <n v="50"/>
    <n v="19.524999999999999"/>
    <n v="11"/>
    <n v="9.6824999999999992"/>
    <n v="3.7688428874734604E-4"/>
    <n v="52.361023322150373"/>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6">
  <r>
    <n v="1"/>
    <x v="0"/>
    <n v="5"/>
    <n v="5.43"/>
  </r>
  <r>
    <n v="2"/>
    <x v="0"/>
    <n v="5"/>
    <n v="5.48"/>
  </r>
  <r>
    <n v="3"/>
    <x v="1"/>
    <n v="5"/>
    <n v="5.33"/>
  </r>
  <r>
    <n v="4"/>
    <x v="1"/>
    <n v="5"/>
    <n v="5.45"/>
  </r>
  <r>
    <n v="5"/>
    <x v="2"/>
    <n v="5"/>
    <n v="5.46"/>
  </r>
  <r>
    <n v="6"/>
    <x v="2"/>
    <n v="5"/>
    <n v="5.41"/>
  </r>
  <r>
    <n v="7"/>
    <x v="3"/>
    <n v="5"/>
    <n v="5.42"/>
  </r>
  <r>
    <n v="8"/>
    <x v="3"/>
    <n v="5"/>
    <n v="5.42"/>
  </r>
  <r>
    <n v="9"/>
    <x v="4"/>
    <n v="5"/>
    <n v="5.43"/>
  </r>
  <r>
    <n v="10"/>
    <x v="4"/>
    <n v="5"/>
    <n v="5.42"/>
  </r>
  <r>
    <n v="11"/>
    <x v="5"/>
    <n v="5"/>
    <n v="5.4"/>
  </r>
  <r>
    <n v="12"/>
    <x v="5"/>
    <n v="5"/>
    <n v="5.38"/>
  </r>
  <r>
    <n v="13"/>
    <x v="6"/>
    <n v="5"/>
    <n v="5.37"/>
  </r>
  <r>
    <n v="14"/>
    <x v="6"/>
    <n v="5"/>
    <n v="5.37"/>
  </r>
  <r>
    <n v="15"/>
    <x v="7"/>
    <n v="5"/>
    <n v="5.39"/>
  </r>
  <r>
    <n v="16"/>
    <x v="7"/>
    <n v="5"/>
    <n v="5.37"/>
  </r>
</pivotCacheRecords>
</file>

<file path=xl/pivotCache/pivotCacheRecords4.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6">
  <r>
    <n v="1"/>
    <x v="0"/>
    <n v="5"/>
    <n v="0.31"/>
    <n v="0.31914754098360659"/>
  </r>
  <r>
    <n v="2"/>
    <x v="0"/>
    <n v="5"/>
    <n v="0.31"/>
    <n v="0.31914754098360659"/>
  </r>
  <r>
    <n v="3"/>
    <x v="1"/>
    <n v="5"/>
    <n v="0.55500000000000005"/>
    <n v="0.57137704918032794"/>
  </r>
  <r>
    <n v="4"/>
    <x v="1"/>
    <n v="5"/>
    <n v="0.34599999999999997"/>
    <n v="0.35620983606557377"/>
  </r>
  <r>
    <n v="5"/>
    <x v="2"/>
    <n v="5"/>
    <n v="0.29699999999999999"/>
    <n v="0.30576393442622951"/>
  </r>
  <r>
    <n v="6"/>
    <x v="2"/>
    <n v="5"/>
    <n v="0.311"/>
    <n v="0.32017704918032791"/>
  </r>
  <r>
    <n v="7"/>
    <x v="3"/>
    <n v="5"/>
    <n v="0.28499999999999998"/>
    <n v="0.29340983606557375"/>
  </r>
  <r>
    <n v="8"/>
    <x v="3"/>
    <n v="5"/>
    <n v="0.34"/>
    <n v="0.35003278688524597"/>
  </r>
  <r>
    <n v="9"/>
    <x v="4"/>
    <n v="5"/>
    <n v="0.29099999999999998"/>
    <n v="0.29958688524590166"/>
  </r>
  <r>
    <n v="10"/>
    <x v="4"/>
    <n v="5"/>
    <n v="0.313"/>
    <n v="0.32223606557377049"/>
  </r>
  <r>
    <n v="11"/>
    <x v="5"/>
    <n v="5"/>
    <n v="0.31900000000000001"/>
    <n v="0.3284131147540984"/>
  </r>
  <r>
    <n v="12"/>
    <x v="5"/>
    <n v="5"/>
    <n v="0.28799999999999998"/>
    <n v="0.2964983606557377"/>
  </r>
  <r>
    <n v="13"/>
    <x v="6"/>
    <n v="5"/>
    <n v="0.318"/>
    <n v="0.32738360655737708"/>
  </r>
  <r>
    <n v="14"/>
    <x v="6"/>
    <n v="5"/>
    <n v="0.308"/>
    <n v="0.31708852459016396"/>
  </r>
  <r>
    <n v="15"/>
    <x v="7"/>
    <n v="5"/>
    <n v="0.28799999999999998"/>
    <n v="0.2964983606557377"/>
  </r>
  <r>
    <n v="16"/>
    <x v="7"/>
    <n v="5"/>
    <n v="0.28699999999999998"/>
    <n v="0.29546885245901638"/>
  </r>
</pivotCacheRecords>
</file>

<file path=xl/pivotCache/pivotCacheRecords5.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97">
  <r>
    <x v="0"/>
    <x v="0"/>
    <s v="A"/>
    <n v="7.55"/>
    <n v="0"/>
    <n v="13.07"/>
    <n v="0.22"/>
    <n v="1.45"/>
    <n v="0"/>
    <n v="1.45"/>
    <n v="0"/>
    <n v="1.5"/>
    <n v="0.11476664116296863"/>
    <n v="2.5248661055853099E-2"/>
    <n v="1.5252486610558531"/>
    <n v="2.9752486610558533"/>
    <n v="251"/>
    <n v="27"/>
    <n v="10.756972111553784"/>
    <n v="1891.0376647834273"/>
    <n v="4905.1538461538457"/>
    <n v="2.7420046139359697"/>
    <n v="7.481579336119121"/>
  </r>
  <r>
    <x v="0"/>
    <x v="0"/>
    <s v="B"/>
    <n v="8.1"/>
    <n v="0"/>
    <n v="11.61"/>
    <n v="0.19"/>
    <n v="1.69"/>
    <n v="0"/>
    <n v="1.69"/>
    <n v="0"/>
    <n v="1.32"/>
    <n v="0.1136950904392765"/>
    <n v="2.1602067183462536E-2"/>
    <n v="1.3416020671834625"/>
    <n v="3.0316020671834627"/>
    <n v="310"/>
    <n v="59"/>
    <n v="19.032258064516128"/>
    <n v="1565.3516771488469"/>
    <n v="4396.3514705882362"/>
    <n v="2.6454443343815508"/>
    <n v="5.8981542210062337"/>
  </r>
  <r>
    <x v="0"/>
    <x v="0"/>
    <s v="C"/>
    <n v="10"/>
    <n v="0"/>
    <n v="12"/>
    <n v="0.22"/>
    <n v="2.13"/>
    <n v="0"/>
    <n v="2.13"/>
    <n v="0"/>
    <n v="1.44"/>
    <n v="0.12"/>
    <n v="2.64E-2"/>
    <n v="1.4663999999999999"/>
    <n v="3.5964"/>
    <n v="434"/>
    <n v="61"/>
    <n v="14.055299539170507"/>
    <n v="1562.9277343749998"/>
    <n v="3602.1758293838861"/>
    <n v="3.3290360742187497"/>
    <n v="5.2822306362085305"/>
  </r>
  <r>
    <x v="0"/>
    <x v="0"/>
    <s v="D"/>
    <n v="8.2799999999999994"/>
    <n v="0"/>
    <n v="10.16"/>
    <n v="0.26"/>
    <n v="1.64"/>
    <n v="0"/>
    <n v="1.64"/>
    <n v="0"/>
    <n v="1.25"/>
    <n v="0.12303149606299213"/>
    <n v="3.1988188976377951E-2"/>
    <n v="1.281988188976378"/>
    <n v="2.9219881889763779"/>
    <n v="477"/>
    <n v="28"/>
    <n v="5.8700209643605872"/>
    <n v="1730.4083820662768"/>
    <n v="3170.6900668576886"/>
    <n v="2.837869746588694"/>
    <n v="4.0647872166162795"/>
  </r>
  <r>
    <x v="1"/>
    <x v="0"/>
    <s v="A"/>
    <n v="3.27"/>
    <n v="0"/>
    <n v="5.82"/>
    <n v="0.12"/>
    <n v="0.7"/>
    <n v="0"/>
    <n v="0.7"/>
    <n v="0"/>
    <n v="0.62"/>
    <n v="0.10652920962199312"/>
    <n v="1.2783505154639174E-2"/>
    <n v="0.63278350515463921"/>
    <n v="1.3327835051546391"/>
    <n v="195"/>
    <n v="43"/>
    <n v="22.051282051282051"/>
    <n v="1199.313047711782"/>
    <n v="1274.3407335907336"/>
    <n v="0.83951913339824735"/>
    <n v="0.80638179616287864"/>
  </r>
  <r>
    <x v="1"/>
    <x v="0"/>
    <s v="B"/>
    <n v="2.44"/>
    <n v="0"/>
    <n v="3.86"/>
    <n v="0.14000000000000001"/>
    <n v="0.55000000000000004"/>
    <n v="0"/>
    <n v="0.55000000000000004"/>
    <n v="0"/>
    <n v="0.56999999999999995"/>
    <n v="0.14766839378238342"/>
    <n v="2.0673575129533682E-2"/>
    <n v="0.59067357512953367"/>
    <n v="1.1406735751295338"/>
    <n v="335"/>
    <n v="106"/>
    <n v="31.64179104477612"/>
    <n v="1164.3176352705411"/>
    <n v="1350.9084577114427"/>
    <n v="0.64037469939879765"/>
    <n v="0.79794592838914224"/>
  </r>
  <r>
    <x v="1"/>
    <x v="0"/>
    <s v="C"/>
    <n v="2.12"/>
    <n v="0"/>
    <n v="2.4500000000000002"/>
    <n v="0.12"/>
    <n v="0.46"/>
    <n v="0"/>
    <n v="0.46"/>
    <n v="0"/>
    <n v="0.42"/>
    <n v="0.1714285714285714"/>
    <n v="2.0571428571428567E-2"/>
    <n v="0.44057142857142856"/>
    <n v="0.90057142857142858"/>
    <n v="297"/>
    <n v="34"/>
    <n v="11.447811447811448"/>
    <n v="1098.5746124031009"/>
    <n v="1301.0585898709035"/>
    <n v="0.50534432170542642"/>
    <n v="0.57320924159455233"/>
  </r>
  <r>
    <x v="1"/>
    <x v="0"/>
    <s v="D"/>
    <n v="2.89"/>
    <n v="0"/>
    <n v="3.57"/>
    <n v="0.17"/>
    <n v="0.61"/>
    <n v="0"/>
    <n v="0.61"/>
    <n v="0"/>
    <n v="0.51"/>
    <n v="0.14285714285714288"/>
    <n v="2.4285714285714292E-2"/>
    <n v="0.53428571428571425"/>
    <n v="1.1442857142857141"/>
    <n v="320"/>
    <n v="51"/>
    <n v="15.937499999999998"/>
    <n v="1178.9070576540755"/>
    <n v="1151.9026418786693"/>
    <n v="0.71913330516898599"/>
    <n v="0.61544512580374611"/>
  </r>
  <r>
    <x v="2"/>
    <x v="0"/>
    <s v="A"/>
    <n v="3.25"/>
    <n v="0"/>
    <n v="4.78"/>
    <n v="0.13"/>
    <n v="0.64"/>
    <n v="0"/>
    <n v="0.64"/>
    <n v="0"/>
    <n v="0.6"/>
    <n v="0.12552301255230125"/>
    <n v="1.6317991631799162E-2"/>
    <n v="0.61631799163179912"/>
    <n v="1.256317991631799"/>
    <n v="255"/>
    <n v="23"/>
    <n v="9.0196078431372548"/>
    <n v="1324.4102167182664"/>
    <n v="1104.9702085402182"/>
    <n v="0.84762253869969051"/>
    <n v="0.68101301974047745"/>
  </r>
  <r>
    <x v="2"/>
    <x v="0"/>
    <s v="B"/>
    <n v="2.86"/>
    <n v="0"/>
    <n v="4.0599999999999996"/>
    <n v="0.14000000000000001"/>
    <n v="0.61"/>
    <n v="0"/>
    <n v="0.61"/>
    <n v="0"/>
    <n v="0.53"/>
    <n v="0.13054187192118227"/>
    <n v="1.8275862068965521E-2"/>
    <n v="0.5482758620689655"/>
    <n v="1.1582758620689655"/>
    <n v="305"/>
    <n v="42"/>
    <n v="13.77049180327869"/>
    <n v="1028.9393346379647"/>
    <n v="918.03185328185339"/>
    <n v="0.62765299412915854"/>
    <n v="0.50333470576487815"/>
  </r>
  <r>
    <x v="2"/>
    <x v="0"/>
    <s v="C"/>
    <n v="2.7"/>
    <n v="0"/>
    <n v="3.46"/>
    <n v="0.14000000000000001"/>
    <n v="0.59"/>
    <n v="0"/>
    <n v="0.59"/>
    <n v="0"/>
    <n v="0.49"/>
    <n v="0.1416184971098266"/>
    <n v="1.9826589595375727E-2"/>
    <n v="0.50982658959537575"/>
    <n v="1.0998265895953758"/>
    <n v="421"/>
    <n v="60"/>
    <n v="14.251781472684085"/>
    <n v="1182.8674351585016"/>
    <n v="931.77409931840316"/>
    <n v="0.69789178674351593"/>
    <n v="0.47504321132880445"/>
  </r>
  <r>
    <x v="2"/>
    <x v="0"/>
    <s v="D"/>
    <n v="3.37"/>
    <n v="0"/>
    <n v="4.9800000000000004"/>
    <n v="0.25"/>
    <n v="0.7"/>
    <n v="0"/>
    <n v="0.7"/>
    <n v="0"/>
    <n v="0.63"/>
    <n v="0.12650602409638553"/>
    <n v="3.1626506024096383E-2"/>
    <n v="0.66162650602409634"/>
    <n v="1.3616265060240962"/>
    <n v="460"/>
    <n v="69"/>
    <n v="15"/>
    <n v="1192.8640955004589"/>
    <n v="1015.4856007944388"/>
    <n v="0.83500486685032116"/>
    <n v="0.67187218997140485"/>
  </r>
  <r>
    <x v="3"/>
    <x v="0"/>
    <s v="A"/>
    <n v="4.29"/>
    <n v="0"/>
    <n v="6.71"/>
    <n v="0.27"/>
    <n v="0.89"/>
    <n v="0"/>
    <n v="0.89"/>
    <n v="0"/>
    <n v="0.83"/>
    <n v="0.12369597615499255"/>
    <n v="3.3397913561847986E-2"/>
    <n v="0.86339791356184792"/>
    <n v="1.753397913561848"/>
    <n v="370"/>
    <n v="68"/>
    <n v="18.378378378378379"/>
    <n v="1320.7002053388092"/>
    <n v="1010.2177570093457"/>
    <n v="1.1754231827515402"/>
    <n v="0.87221990364499902"/>
  </r>
  <r>
    <x v="3"/>
    <x v="0"/>
    <s v="B"/>
    <n v="3.71"/>
    <n v="0"/>
    <n v="5.56"/>
    <n v="0.22"/>
    <n v="0.79"/>
    <n v="0"/>
    <n v="0.79"/>
    <n v="0"/>
    <n v="0.7"/>
    <n v="0.12589928057553956"/>
    <n v="2.7697841726618704E-2"/>
    <n v="0.72769784172661867"/>
    <n v="1.5176978417266187"/>
    <n v="398"/>
    <n v="104"/>
    <n v="26.13065326633166"/>
    <n v="1372.6897435897433"/>
    <n v="1183.694866920152"/>
    <n v="1.0844248974358972"/>
    <n v="0.86137219992067171"/>
  </r>
  <r>
    <x v="3"/>
    <x v="0"/>
    <s v="C"/>
    <n v="3.42"/>
    <n v="0"/>
    <n v="5.07"/>
    <n v="0.16"/>
    <n v="0.71"/>
    <n v="0"/>
    <n v="0.71"/>
    <n v="0"/>
    <n v="0.67"/>
    <n v="0.13214990138067062"/>
    <n v="2.11439842209073E-2"/>
    <n v="0.69114398422090739"/>
    <n v="1.4011439842209072"/>
    <n v="451"/>
    <n v="120"/>
    <n v="26.607538802660752"/>
    <n v="1320.3467189030362"/>
    <n v="1263.0244956772335"/>
    <n v="0.93744617042115563"/>
    <n v="0.87293178211096545"/>
  </r>
  <r>
    <x v="3"/>
    <x v="0"/>
    <s v="D"/>
    <n v="3.27"/>
    <n v="0"/>
    <n v="3.72"/>
    <n v="0.14000000000000001"/>
    <n v="0.68"/>
    <n v="0"/>
    <n v="0.68"/>
    <n v="0"/>
    <n v="0.5"/>
    <n v="0.13440860215053763"/>
    <n v="1.8817204301075269E-2"/>
    <n v="0.51881720430107525"/>
    <n v="1.1988172043010752"/>
    <n v="338"/>
    <n v="57"/>
    <n v="16.863905325443788"/>
    <n v="1143.398414271556"/>
    <n v="1036.8790018832392"/>
    <n v="0.77751092170465808"/>
    <n v="0.53795066495555144"/>
  </r>
  <r>
    <x v="4"/>
    <x v="0"/>
    <s v="A"/>
    <n v="5.24"/>
    <n v="0"/>
    <n v="7.84"/>
    <n v="0.23"/>
    <n v="1.04"/>
    <n v="0"/>
    <n v="1.04"/>
    <n v="0"/>
    <n v="0.94"/>
    <n v="0.11989795918367346"/>
    <n v="2.7576530612244899E-2"/>
    <n v="0.9675765306122448"/>
    <n v="2.0075765306122451"/>
    <n v="189"/>
    <n v="15"/>
    <n v="7.9365079365079358"/>
    <n v="1464.5226600985225"/>
    <n v="1126.0738916256157"/>
    <n v="1.5231035665024633"/>
    <n v="1.0895626692721421"/>
  </r>
  <r>
    <x v="4"/>
    <x v="0"/>
    <s v="B"/>
    <n v="6.37"/>
    <n v="0"/>
    <n v="9.34"/>
    <n v="0.21"/>
    <n v="1.33"/>
    <n v="0"/>
    <n v="1.33"/>
    <n v="0"/>
    <n v="1.24"/>
    <n v="0.13276231263383298"/>
    <n v="2.7880085653104923E-2"/>
    <n v="1.2678800856531049"/>
    <n v="2.597880085653105"/>
    <n v="436"/>
    <n v="49"/>
    <n v="11.238532110091743"/>
    <n v="1382.7894736842106"/>
    <n v="1044.8743961352657"/>
    <n v="1.8391100000000002"/>
    <n v="1.324775438868717"/>
  </r>
  <r>
    <x v="4"/>
    <x v="0"/>
    <s v="C"/>
    <n v="5.9"/>
    <n v="0"/>
    <n v="7.78"/>
    <n v="0.24"/>
    <n v="1.22"/>
    <n v="0"/>
    <n v="1.22"/>
    <n v="0"/>
    <n v="0.98"/>
    <n v="0.12596401028277635"/>
    <n v="3.0231362467866323E-2"/>
    <n v="1.0102313624678663"/>
    <n v="2.2302313624678662"/>
    <n v="495"/>
    <n v="40"/>
    <n v="8.0808080808080813"/>
    <n v="1366.2076476282673"/>
    <n v="1077.8833333333332"/>
    <n v="1.6667733301064862"/>
    <n v="1.0889115484147385"/>
  </r>
  <r>
    <x v="4"/>
    <x v="0"/>
    <s v="D"/>
    <n v="5.33"/>
    <n v="0"/>
    <n v="8.5299999999999994"/>
    <n v="0.24"/>
    <n v="1.0900000000000001"/>
    <n v="0"/>
    <n v="1.0900000000000001"/>
    <n v="0"/>
    <n v="1.03"/>
    <n v="0.12075029308323565"/>
    <n v="2.8980070339976554E-2"/>
    <n v="1.0589800703399765"/>
    <n v="2.1489800703399764"/>
    <n v="429"/>
    <n v="24"/>
    <n v="5.5944055944055942"/>
    <n v="1403.9631425800196"/>
    <n v="1190.2168615984406"/>
    <n v="1.5303198254122214"/>
    <n v="1.2604159358153426"/>
  </r>
  <r>
    <x v="5"/>
    <x v="0"/>
    <s v="A"/>
    <n v="20.51"/>
    <n v="0"/>
    <n v="23"/>
    <n v="0.19"/>
    <n v="4.13"/>
    <n v="0"/>
    <n v="4.13"/>
    <n v="0"/>
    <n v="2.81"/>
    <n v="0.12217391304347826"/>
    <n v="2.3213043478260868E-2"/>
    <n v="2.8332130434782608"/>
    <n v="6.9632130434782606"/>
    <n v="220"/>
    <n v="26"/>
    <n v="11.818181818181818"/>
    <n v="2287.7168732125838"/>
    <n v="1340.861352657005"/>
    <n v="9.4482706863679713"/>
    <n v="3.7989458738437305"/>
  </r>
  <r>
    <x v="5"/>
    <x v="0"/>
    <s v="B"/>
    <n v="20.84"/>
    <n v="0"/>
    <n v="20.010000000000002"/>
    <n v="0.2"/>
    <n v="4.34"/>
    <n v="0"/>
    <n v="4.34"/>
    <n v="0"/>
    <n v="3.01"/>
    <n v="0.15042478760619687"/>
    <n v="3.0084957521239377E-2"/>
    <n v="3.040084957521239"/>
    <n v="7.3800849575212393"/>
    <n v="395"/>
    <n v="65"/>
    <n v="16.455696202531644"/>
    <n v="2122.8923290203329"/>
    <n v="1197.1654445462877"/>
    <n v="9.2133527079482445"/>
    <n v="3.6394846596293964"/>
  </r>
  <r>
    <x v="5"/>
    <x v="0"/>
    <s v="C"/>
    <n v="15.33"/>
    <n v="0"/>
    <n v="13.32"/>
    <n v="0.23"/>
    <n v="3.02"/>
    <n v="0"/>
    <n v="3.02"/>
    <n v="0"/>
    <n v="1.9"/>
    <n v="0.14264264264264262"/>
    <n v="3.2807807807807801E-2"/>
    <n v="1.9328078078078077"/>
    <n v="4.9528078078078082"/>
    <n v="469"/>
    <n v="38"/>
    <n v="8.1023454157782524"/>
    <n v="2509.9943820224717"/>
    <n v="1327.3246628131021"/>
    <n v="7.5801830337078648"/>
    <n v="2.5654634717810296"/>
  </r>
  <r>
    <x v="5"/>
    <x v="0"/>
    <s v="D"/>
    <n v="18.87"/>
    <n v="0"/>
    <n v="15.99"/>
    <n v="0.25"/>
    <n v="3.81"/>
    <n v="0"/>
    <n v="3.81"/>
    <n v="0"/>
    <n v="2.34"/>
    <n v="0.14634146341463414"/>
    <n v="3.6585365853658534E-2"/>
    <n v="2.3765853658536584"/>
    <n v="6.1865853658536585"/>
    <n v="533"/>
    <n v="23"/>
    <n v="4.3151969981238274"/>
    <n v="2296.6271929824566"/>
    <n v="1325.207968901846"/>
    <n v="8.7501496052631591"/>
    <n v="3.149469865604777"/>
  </r>
  <r>
    <x v="6"/>
    <x v="0"/>
    <s v="A"/>
    <n v="13.03"/>
    <n v="0"/>
    <n v="17.68"/>
    <n v="0.17"/>
    <n v="2.5499999999999998"/>
    <n v="0"/>
    <n v="2.5499999999999998"/>
    <n v="0"/>
    <n v="1.92"/>
    <n v="0.10859728506787331"/>
    <n v="1.8461538461538463E-2"/>
    <n v="1.9384615384615385"/>
    <n v="4.4884615384615385"/>
    <n v="170"/>
    <n v="38"/>
    <n v="22.352941176470591"/>
    <n v="1664.1496631376322"/>
    <n v="1111.3509021842356"/>
    <n v="4.2435816410009624"/>
    <n v="2.1543109796186717"/>
  </r>
  <r>
    <x v="6"/>
    <x v="0"/>
    <s v="B"/>
    <n v="11.37"/>
    <n v="0"/>
    <n v="14.77"/>
    <n v="0.19"/>
    <n v="2.36"/>
    <n v="0"/>
    <n v="2.36"/>
    <n v="0"/>
    <n v="2.0499999999999998"/>
    <n v="0.13879485443466485"/>
    <n v="2.6371022342586321E-2"/>
    <n v="2.076371022342586"/>
    <n v="4.4363710223425858"/>
    <n v="284"/>
    <n v="45"/>
    <n v="15.845070422535212"/>
    <n v="1562.4003887269191"/>
    <n v="1053.1335282651073"/>
    <n v="3.6872649173955288"/>
    <n v="2.1866959407470752"/>
  </r>
  <r>
    <x v="6"/>
    <x v="0"/>
    <s v="C"/>
    <n v="11.52"/>
    <n v="0"/>
    <n v="13.98"/>
    <n v="0.24"/>
    <n v="2.39"/>
    <n v="0"/>
    <n v="2.39"/>
    <n v="0"/>
    <n v="1.79"/>
    <n v="0.12804005722460657"/>
    <n v="3.0729613733905575E-2"/>
    <n v="1.8207296137339055"/>
    <n v="4.2107296137339052"/>
    <n v="363"/>
    <n v="19"/>
    <n v="5.2341597796143251"/>
    <n v="1650.895563770795"/>
    <n v="1058.7565176908752"/>
    <n v="3.9456403974122005"/>
    <n v="1.9277093454935621"/>
  </r>
  <r>
    <x v="6"/>
    <x v="0"/>
    <s v="D"/>
    <n v="10.79"/>
    <n v="0"/>
    <n v="13.95"/>
    <n v="0.25"/>
    <n v="2.16"/>
    <n v="0"/>
    <n v="2.16"/>
    <n v="0"/>
    <n v="1.77"/>
    <n v="0.12688172043010754"/>
    <n v="3.1720430107526884E-2"/>
    <n v="1.8017204301075269"/>
    <n v="3.9617204301075271"/>
    <n v="406"/>
    <n v="44"/>
    <n v="10.83743842364532"/>
    <n v="1729.0249999999999"/>
    <n v="1150.8736892278359"/>
    <n v="3.7346940000000002"/>
    <n v="2.0735526383550127"/>
  </r>
  <r>
    <x v="7"/>
    <x v="0"/>
    <s v="A"/>
    <n v="2.37"/>
    <n v="0"/>
    <n v="4.03"/>
    <n v="0.18"/>
    <n v="0.51"/>
    <n v="0"/>
    <n v="0.51"/>
    <n v="0"/>
    <n v="0.5"/>
    <n v="0.12406947890818858"/>
    <n v="2.2332506203473945E-2"/>
    <n v="0.52233250620347393"/>
    <n v="1.0323325062034741"/>
    <n v="244"/>
    <n v="61"/>
    <n v="25"/>
    <n v="1017.9621993127146"/>
    <n v="873.69431051108961"/>
    <n v="0.51916072164948446"/>
    <n v="0.45635893886497358"/>
  </r>
  <r>
    <x v="7"/>
    <x v="0"/>
    <s v="B"/>
    <n v="3.06"/>
    <n v="0"/>
    <n v="4.49"/>
    <n v="0.16"/>
    <n v="0.63"/>
    <n v="0"/>
    <n v="0.63"/>
    <n v="0"/>
    <n v="0.68"/>
    <n v="0.15144766146993319"/>
    <n v="2.423162583518931E-2"/>
    <n v="0.70423162583518939"/>
    <n v="1.3342316258351894"/>
    <n v="287"/>
    <n v="86"/>
    <n v="29.965156794425084"/>
    <n v="1059.2643461900282"/>
    <n v="976.68426197458462"/>
    <n v="0.66733653809971771"/>
    <n v="0.68781194573800375"/>
  </r>
  <r>
    <x v="7"/>
    <x v="0"/>
    <s v="C"/>
    <n v="1.6"/>
    <n v="0"/>
    <n v="2"/>
    <n v="0.16"/>
    <n v="0.34"/>
    <n v="0"/>
    <n v="0.34"/>
    <n v="0"/>
    <n v="0.3"/>
    <n v="0.15"/>
    <n v="2.4E-2"/>
    <n v="0.32400000000000001"/>
    <n v="0.66400000000000003"/>
    <n v="346"/>
    <n v="37"/>
    <n v="10.693641618497111"/>
    <n v="1040.576054955839"/>
    <n v="980.57263157894738"/>
    <n v="0.35379585868498531"/>
    <n v="0.31770553263157891"/>
  </r>
  <r>
    <x v="7"/>
    <x v="0"/>
    <s v="D"/>
    <n v="2.17"/>
    <n v="0"/>
    <n v="3.05"/>
    <n v="0.17"/>
    <n v="0.47"/>
    <n v="0"/>
    <n v="0.47"/>
    <n v="0"/>
    <n v="0.45"/>
    <n v="0.1475409836065574"/>
    <n v="2.5081967213114759E-2"/>
    <n v="0.4750819672131148"/>
    <n v="0.94508196721311477"/>
    <n v="313"/>
    <n v="104"/>
    <n v="33.226837060702877"/>
    <n v="1067.0616007194244"/>
    <n v="965.93678707224342"/>
    <n v="0.50151895233812949"/>
    <n v="0.45889914900579698"/>
  </r>
  <r>
    <x v="0"/>
    <x v="1"/>
    <s v="A"/>
    <n v="13.33"/>
    <n v="6.31"/>
    <n v="11.27"/>
    <n v="0.15"/>
    <n v="3.46"/>
    <n v="1.89"/>
    <n v="5.35"/>
    <n v="6"/>
    <n v="1.43"/>
    <n v="0.12688553682342502"/>
    <n v="1.903283052351375E-2"/>
    <n v="1.4490328305235136"/>
    <n v="6.7990328305235135"/>
    <n v="586"/>
    <n v="85"/>
    <n v="14.505119453924914"/>
    <n v="1237.4462316176471"/>
    <n v="1315.95"/>
    <n v="6.6203373391544114"/>
    <n v="1.9068547533274176"/>
  </r>
  <r>
    <x v="0"/>
    <x v="1"/>
    <s v="B"/>
    <n v="11.66"/>
    <n v="5.96"/>
    <n v="8.75"/>
    <n v="0.25"/>
    <n v="2.95"/>
    <n v="1.81"/>
    <n v="4.76"/>
    <n v="5"/>
    <n v="1.18"/>
    <n v="0.13485714285714284"/>
    <n v="3.3714285714285711E-2"/>
    <n v="1.2137142857142857"/>
    <n v="5.9737142857142862"/>
    <n v="641"/>
    <n v="91"/>
    <n v="14.19656786271451"/>
    <n v="1230.2353224254091"/>
    <n v="1303.704918032787"/>
    <n v="5.855920134744947"/>
    <n v="1.5823252833723656"/>
  </r>
  <r>
    <x v="0"/>
    <x v="1"/>
    <s v="C"/>
    <n v="7.36"/>
    <n v="3.13"/>
    <n v="4.6100000000000003"/>
    <n v="0.14000000000000001"/>
    <n v="1.84"/>
    <n v="0.95"/>
    <n v="2.79"/>
    <n v="3"/>
    <n v="0.66"/>
    <n v="0.14316702819956617"/>
    <n v="2.0043383947939267E-2"/>
    <n v="0.68004338394793928"/>
    <n v="3.4700433839479397"/>
    <n v="452"/>
    <n v="101"/>
    <n v="22.345132743362832"/>
    <n v="1384.9270927092709"/>
    <n v="1293.8150887573963"/>
    <n v="3.863946588658866"/>
    <n v="0.87985039116148323"/>
  </r>
  <r>
    <x v="0"/>
    <x v="1"/>
    <s v="D"/>
    <n v="13.51"/>
    <n v="7.02"/>
    <n v="11.34"/>
    <n v="0.21"/>
    <n v="3.57"/>
    <n v="2.15"/>
    <n v="5.72"/>
    <n v="6"/>
    <n v="1.47"/>
    <n v="0.12962962962962962"/>
    <n v="2.7222222222222221E-2"/>
    <n v="1.4972222222222222"/>
    <n v="7.2172222222222224"/>
    <n v="595"/>
    <n v="134"/>
    <n v="22.521008403361346"/>
    <n v="1166.9985741444864"/>
    <n v="1352.2132056451615"/>
    <n v="6.6752318441064613"/>
    <n v="2.0245636606742834"/>
  </r>
  <r>
    <x v="1"/>
    <x v="1"/>
    <s v="A"/>
    <n v="3.62"/>
    <n v="1.6"/>
    <n v="2.39"/>
    <n v="0.12"/>
    <n v="0.98"/>
    <n v="0.52"/>
    <n v="1.5"/>
    <n v="2"/>
    <n v="0.33"/>
    <n v="0.13807531380753138"/>
    <n v="1.6569037656903766E-2"/>
    <n v="0.34656903765690378"/>
    <n v="1.8465690376569037"/>
    <n v="602"/>
    <n v="131"/>
    <n v="21.760797342192692"/>
    <n v="1240.7662276575732"/>
    <n v="945.48633364750231"/>
    <n v="1.8611493414863598"/>
    <n v="0.32767628876996913"/>
  </r>
  <r>
    <x v="1"/>
    <x v="1"/>
    <s v="B"/>
    <n v="2.63"/>
    <n v="1.04"/>
    <n v="2.97"/>
    <n v="0.15"/>
    <n v="0.75"/>
    <n v="0.38"/>
    <n v="1.1299999999999999"/>
    <n v="2"/>
    <n v="0.38"/>
    <n v="0.12794612794612795"/>
    <n v="1.9191919191919191E-2"/>
    <n v="0.39919191919191921"/>
    <n v="1.5291919191919192"/>
    <n v="358"/>
    <n v="39"/>
    <n v="10.893854748603351"/>
    <n v="962.95261599210266"/>
    <n v="862.35023255813962"/>
    <n v="1.0881364560710758"/>
    <n v="0.34424324435048165"/>
  </r>
  <r>
    <x v="1"/>
    <x v="1"/>
    <s v="C"/>
    <n v="3.88"/>
    <n v="1.68"/>
    <n v="3.83"/>
    <n v="0.11"/>
    <n v="1.05"/>
    <n v="0.55000000000000004"/>
    <n v="1.6"/>
    <n v="2"/>
    <n v="0.53"/>
    <n v="0.13838120104438642"/>
    <n v="1.5221932114882507E-2"/>
    <n v="0.54522193211488257"/>
    <n v="2.1452219321148824"/>
    <n v="444"/>
    <n v="94"/>
    <n v="21.171171171171171"/>
    <n v="1129.5919790758498"/>
    <n v="1308.2547597461469"/>
    <n v="1.8073471665213598"/>
    <n v="0.71328918780728567"/>
  </r>
  <r>
    <x v="1"/>
    <x v="1"/>
    <s v="D"/>
    <n v="6.55"/>
    <n v="3.01"/>
    <n v="6.85"/>
    <n v="0.23"/>
    <n v="1.63"/>
    <n v="0.86"/>
    <n v="2.4899999999999998"/>
    <n v="3"/>
    <n v="0.87"/>
    <n v="0.12700729927007301"/>
    <n v="2.9211678832116793E-2"/>
    <n v="0.89921167883211683"/>
    <n v="3.3892116788321167"/>
    <n v="623"/>
    <n v="174"/>
    <n v="27.929373996789725"/>
    <n v="1347.3145695364237"/>
    <n v="1335.10430950049"/>
    <n v="3.354813278145695"/>
    <n v="1.2005413875619297"/>
  </r>
  <r>
    <x v="2"/>
    <x v="1"/>
    <s v="A"/>
    <n v="4.24"/>
    <n v="1.66"/>
    <n v="2.5299999999999998"/>
    <n v="0.17"/>
    <n v="1.1200000000000001"/>
    <n v="0.51"/>
    <n v="1.6300000000000001"/>
    <n v="2"/>
    <n v="0.44"/>
    <n v="0.17391304347826089"/>
    <n v="2.9565217391304355E-2"/>
    <n v="0.46956521739130436"/>
    <n v="2.0995652173913042"/>
    <n v="611"/>
    <n v="118"/>
    <n v="19.312602291325696"/>
    <n v="1023.5428979980934"/>
    <n v="843.65384615384608"/>
    <n v="1.6683749237368923"/>
    <n v="0.39615050167224075"/>
  </r>
  <r>
    <x v="2"/>
    <x v="1"/>
    <s v="B"/>
    <n v="5.39"/>
    <n v="2.1"/>
    <n v="3.25"/>
    <n v="0.14000000000000001"/>
    <n v="1.35"/>
    <n v="0.67"/>
    <n v="2.02"/>
    <n v="2"/>
    <n v="0.48"/>
    <n v="0.14769230769230768"/>
    <n v="2.0676923076923075E-2"/>
    <n v="0.50067692307692302"/>
    <n v="2.5206769230769233"/>
    <n v="442"/>
    <n v="69"/>
    <n v="15.610859728506787"/>
    <n v="1141.8598585322725"/>
    <n v="968.81071098799623"/>
    <n v="2.3065569142351907"/>
    <n v="0.4850611658214361"/>
  </r>
  <r>
    <x v="2"/>
    <x v="1"/>
    <s v="C"/>
    <n v="4.0999999999999996"/>
    <n v="1.91"/>
    <n v="2.89"/>
    <n v="0.15"/>
    <n v="1.1000000000000001"/>
    <n v="0.62"/>
    <n v="1.7200000000000002"/>
    <n v="2"/>
    <n v="0.42"/>
    <n v="0.14532871972318337"/>
    <n v="2.1799307958477506E-2"/>
    <n v="0.44179930795847749"/>
    <n v="2.1617993079584776"/>
    <n v="553"/>
    <n v="170"/>
    <n v="30.741410488245929"/>
    <n v="1140.6183206106871"/>
    <n v="978.40596330275241"/>
    <n v="1.961863511450382"/>
    <n v="0.43225907748960357"/>
  </r>
  <r>
    <x v="2"/>
    <x v="1"/>
    <s v="D"/>
    <n v="2.75"/>
    <n v="1.22"/>
    <n v="2.92"/>
    <n v="0.16"/>
    <n v="0.86"/>
    <n v="0.42"/>
    <n v="1.28"/>
    <n v="2"/>
    <n v="0.39"/>
    <n v="0.13356164383561644"/>
    <n v="2.1369863013698632E-2"/>
    <n v="0.41136986301369866"/>
    <n v="1.6913698630136986"/>
    <n v="437"/>
    <n v="119"/>
    <n v="27.231121281464532"/>
    <n v="887.19317118802621"/>
    <n v="770.2534883720931"/>
    <n v="1.1356072591206736"/>
    <n v="0.31685907199745145"/>
  </r>
  <r>
    <x v="3"/>
    <x v="1"/>
    <s v="A"/>
    <n v="8.65"/>
    <n v="3.1"/>
    <n v="5.63"/>
    <n v="0.28000000000000003"/>
    <n v="2.1"/>
    <n v="0.95"/>
    <n v="3.05"/>
    <n v="3"/>
    <n v="0.84"/>
    <n v="0.1492007104795737"/>
    <n v="4.1776198934280639E-2"/>
    <n v="0.88177619893428061"/>
    <n v="3.9317761989342808"/>
    <n v="728"/>
    <n v="163"/>
    <n v="22.390109890109891"/>
    <n v="1298.4340309372155"/>
    <n v="1076.7854578096947"/>
    <n v="3.9602237943585075"/>
    <n v="0.94948378805514178"/>
  </r>
  <r>
    <x v="3"/>
    <x v="1"/>
    <s v="B"/>
    <n v="5.1100000000000003"/>
    <n v="2.0299999999999998"/>
    <n v="5.17"/>
    <n v="0.21"/>
    <n v="1.36"/>
    <n v="0.67"/>
    <n v="2.0300000000000002"/>
    <n v="2"/>
    <n v="0.67"/>
    <n v="0.12959381044487428"/>
    <n v="2.7214700193423598E-2"/>
    <n v="0.69721470019342369"/>
    <n v="2.7272147001934242"/>
    <n v="571"/>
    <n v="69"/>
    <n v="12.084063047285463"/>
    <n v="1209.2973632812498"/>
    <n v="1151.6435921421887"/>
    <n v="2.4548736474609374"/>
    <n v="0.80294284182509368"/>
  </r>
  <r>
    <x v="3"/>
    <x v="1"/>
    <s v="C"/>
    <n v="8.9600000000000009"/>
    <n v="3.16"/>
    <n v="7.42"/>
    <n v="0.22"/>
    <n v="2.04"/>
    <n v="0.88"/>
    <n v="2.92"/>
    <n v="3"/>
    <n v="0.99"/>
    <n v="0.13342318059299191"/>
    <n v="2.9353099730458219E-2"/>
    <n v="1.0193530997304583"/>
    <n v="3.9393530997304582"/>
    <n v="644"/>
    <n v="220"/>
    <n v="34.161490683229815"/>
    <n v="1587.8457341269843"/>
    <n v="1487.0274977085246"/>
    <n v="4.6365095436507948"/>
    <n v="1.5158060891736116"/>
  </r>
  <r>
    <x v="3"/>
    <x v="1"/>
    <s v="D"/>
    <n v="5.33"/>
    <n v="2.12"/>
    <n v="3.33"/>
    <n v="0.18"/>
    <n v="1.37"/>
    <n v="0.69"/>
    <n v="2.06"/>
    <n v="2"/>
    <n v="0.53"/>
    <n v="0.15915915915915915"/>
    <n v="2.8648648648648647E-2"/>
    <n v="0.55864864864864872"/>
    <n v="2.6186486486486489"/>
    <n v="540"/>
    <n v="218"/>
    <n v="40.370370370370374"/>
    <n v="1334.1383177570094"/>
    <n v="1117.5228331780058"/>
    <n v="2.7483249345794394"/>
    <n v="0.62430262058890229"/>
  </r>
  <r>
    <x v="4"/>
    <x v="1"/>
    <s v="A"/>
    <n v="11.86"/>
    <n v="5.74"/>
    <n v="8.98"/>
    <n v="0.12"/>
    <n v="2.91"/>
    <n v="1.65"/>
    <n v="4.5600000000000005"/>
    <n v="6"/>
    <n v="1.22"/>
    <n v="0.13585746102449889"/>
    <n v="1.6302895322939867E-2"/>
    <n v="1.2363028953229398"/>
    <n v="5.7963028953229401"/>
    <n v="511"/>
    <n v="42"/>
    <n v="8.2191780821917799"/>
    <n v="1265.8644465290806"/>
    <n v="924.28658536585363"/>
    <n v="5.7723418761726082"/>
    <n v="1.1426981815959585"/>
  </r>
  <r>
    <x v="4"/>
    <x v="1"/>
    <s v="B"/>
    <n v="9.5500000000000007"/>
    <n v="3.03"/>
    <n v="6.97"/>
    <n v="0.13"/>
    <n v="2.35"/>
    <n v="0.97"/>
    <n v="3.3200000000000003"/>
    <n v="3"/>
    <n v="0.91"/>
    <n v="0.13055954088952657"/>
    <n v="1.6972740315638453E-2"/>
    <n v="0.92697274031563848"/>
    <n v="4.2469727403156385"/>
    <n v="455"/>
    <n v="132"/>
    <n v="29.010989010989015"/>
    <n v="1209.9791477787849"/>
    <n v="1032.1775700934579"/>
    <n v="4.0171307706255659"/>
    <n v="0.95680047064186968"/>
  </r>
  <r>
    <x v="4"/>
    <x v="1"/>
    <s v="C"/>
    <n v="12.62"/>
    <n v="4.88"/>
    <n v="8.44"/>
    <n v="0.23"/>
    <n v="2.78"/>
    <n v="1.37"/>
    <n v="4.1500000000000004"/>
    <n v="4"/>
    <n v="1.1299999999999999"/>
    <n v="0.13388625592417061"/>
    <n v="3.0793838862559243E-2"/>
    <n v="1.1607938388625592"/>
    <n v="5.3107938388625584"/>
    <n v="616"/>
    <n v="219"/>
    <n v="35.551948051948052"/>
    <n v="1603.3839037927844"/>
    <n v="1292.9470699432893"/>
    <n v="6.6540432007400563"/>
    <n v="1.5008449927655685"/>
  </r>
  <r>
    <x v="4"/>
    <x v="1"/>
    <s v="D"/>
    <n v="11.25"/>
    <n v="4.24"/>
    <n v="10.37"/>
    <n v="0.28000000000000003"/>
    <n v="2.77"/>
    <n v="1.3"/>
    <n v="4.07"/>
    <n v="4"/>
    <n v="1.36"/>
    <n v="0.13114754098360656"/>
    <n v="3.6721311475409843E-2"/>
    <n v="1.39672131147541"/>
    <n v="5.4667213114754105"/>
    <n v="611"/>
    <n v="208"/>
    <n v="34.042553191489361"/>
    <n v="1160.2370160528801"/>
    <n v="1111.5482926829268"/>
    <n v="4.7221646553352219"/>
    <n v="1.5525231891243505"/>
  </r>
  <r>
    <x v="5"/>
    <x v="1"/>
    <s v="A"/>
    <n v="35.85"/>
    <n v="12.5"/>
    <n v="26.52"/>
    <n v="0.28000000000000003"/>
    <n v="8.4700000000000006"/>
    <n v="3.6"/>
    <n v="12.07"/>
    <n v="10"/>
    <n v="3.27"/>
    <n v="0.12330316742081449"/>
    <n v="3.4524886877828058E-2"/>
    <n v="3.3045248868778279"/>
    <n v="15.374524886877829"/>
    <n v="635"/>
    <n v="9"/>
    <n v="1.4173228346456692"/>
    <n v="1295.549802761341"/>
    <n v="755.28378378378375"/>
    <n v="15.637286119329387"/>
    <n v="2.495854060168766"/>
  </r>
  <r>
    <x v="5"/>
    <x v="1"/>
    <s v="B"/>
    <n v="32.1"/>
    <n v="10.54"/>
    <n v="19.16"/>
    <n v="0.22"/>
    <n v="7.74"/>
    <n v="3.18"/>
    <n v="10.92"/>
    <n v="8"/>
    <n v="2.61"/>
    <n v="0.13622129436325678"/>
    <n v="2.996868475991649E-2"/>
    <n v="2.6399686847599164"/>
    <n v="13.559968684759916"/>
    <n v="499"/>
    <n v="127"/>
    <n v="25.450901803607213"/>
    <n v="1461.3595284872301"/>
    <n v="788.78557784145187"/>
    <n v="15.958046051080553"/>
    <n v="2.0823692244916883"/>
  </r>
  <r>
    <x v="5"/>
    <x v="1"/>
    <s v="C"/>
    <n v="35.75"/>
    <n v="11.47"/>
    <n v="28.46"/>
    <n v="0.28000000000000003"/>
    <n v="8.73"/>
    <n v="3.38"/>
    <n v="12.11"/>
    <n v="9"/>
    <n v="3.8"/>
    <n v="0.13352073085031621"/>
    <n v="3.7385804638088542E-2"/>
    <n v="3.8373858046380884"/>
    <n v="15.947385804638088"/>
    <n v="788"/>
    <n v="239"/>
    <n v="30.329949238578678"/>
    <n v="1335.48393194707"/>
    <n v="900.5767790262172"/>
    <n v="16.172710415879017"/>
    <n v="3.4558605478218984"/>
  </r>
  <r>
    <x v="5"/>
    <x v="1"/>
    <s v="D"/>
    <n v="30.7"/>
    <n v="13.05"/>
    <n v="25"/>
    <n v="0.25"/>
    <n v="7.96"/>
    <n v="3.92"/>
    <n v="11.879999999999999"/>
    <n v="11"/>
    <n v="3.41"/>
    <n v="0.13639999999999999"/>
    <n v="3.4099999999999998E-2"/>
    <n v="3.4441000000000002"/>
    <n v="15.324100000000001"/>
    <n v="651"/>
    <n v="187"/>
    <n v="28.725038402457759"/>
    <n v="1306.9566037735851"/>
    <n v="799.99618320610682"/>
    <n v="15.52664445283019"/>
    <n v="2.7552668545801526"/>
  </r>
  <r>
    <x v="6"/>
    <x v="1"/>
    <s v="A"/>
    <n v="17.98"/>
    <n v="7.04"/>
    <n v="17.79"/>
    <n v="0.28000000000000003"/>
    <n v="4.83"/>
    <n v="2.33"/>
    <n v="7.16"/>
    <n v="6"/>
    <n v="2.4"/>
    <n v="0.13490725126475547"/>
    <n v="3.7774030354131537E-2"/>
    <n v="2.4377740303541313"/>
    <n v="9.597774030354131"/>
    <n v="640"/>
    <n v="130"/>
    <n v="20.3125"/>
    <n v="982.11610486891402"/>
    <n v="783.55470980019027"/>
    <n v="7.0319513108614249"/>
    <n v="1.9101293229125715"/>
  </r>
  <r>
    <x v="6"/>
    <x v="1"/>
    <s v="B"/>
    <n v="21.26"/>
    <n v="7.7"/>
    <n v="17.86"/>
    <n v="0.2"/>
    <n v="5.63"/>
    <n v="2.44"/>
    <n v="8.07"/>
    <n v="7"/>
    <n v="2.58"/>
    <n v="0.14445688689809633"/>
    <n v="2.8891377379619266E-2"/>
    <n v="2.6088913773796194"/>
    <n v="10.678891377379619"/>
    <n v="531"/>
    <n v="149"/>
    <n v="28.06026365348399"/>
    <n v="922.55982490272368"/>
    <n v="751.54061371841158"/>
    <n v="7.4450577869649806"/>
    <n v="1.9606878268805512"/>
  </r>
  <r>
    <x v="6"/>
    <x v="1"/>
    <s v="C"/>
    <n v="17.899999999999999"/>
    <n v="7.78"/>
    <n v="21.28"/>
    <n v="0.19"/>
    <n v="5.2"/>
    <n v="2.59"/>
    <n v="7.79"/>
    <n v="6"/>
    <n v="2.81"/>
    <n v="0.13204887218045111"/>
    <n v="2.508928571428571E-2"/>
    <n v="2.835089285714286"/>
    <n v="10.625089285714285"/>
    <n v="541"/>
    <n v="113"/>
    <n v="20.887245841035121"/>
    <n v="947.64539347408834"/>
    <n v="807.53339517625238"/>
    <n v="7.3821576151631483"/>
    <n v="2.2894292765206736"/>
  </r>
  <r>
    <x v="6"/>
    <x v="1"/>
    <s v="D"/>
    <n v="17.89"/>
    <n v="7.33"/>
    <n v="19.95"/>
    <n v="0.27"/>
    <n v="4.87"/>
    <n v="2.36"/>
    <n v="7.23"/>
    <n v="6"/>
    <n v="2.44"/>
    <n v="0.12230576441102757"/>
    <n v="3.3022556390977446E-2"/>
    <n v="2.4730225563909776"/>
    <n v="9.7030225563909767"/>
    <n v="678"/>
    <n v="206"/>
    <n v="30.383480825958703"/>
    <n v="997.04247460757165"/>
    <n v="991.36704119850197"/>
    <n v="7.2086170914127434"/>
    <n v="2.4516730545464789"/>
  </r>
  <r>
    <x v="7"/>
    <x v="1"/>
    <s v="A"/>
    <n v="2.58"/>
    <n v="0.92"/>
    <n v="2.58"/>
    <n v="0.18"/>
    <n v="0.72"/>
    <n v="0.33"/>
    <n v="1.05"/>
    <n v="2"/>
    <n v="0.36"/>
    <n v="0.13953488372093023"/>
    <n v="2.511627906976744E-2"/>
    <n v="0.38511627906976742"/>
    <n v="1.4351162790697674"/>
    <n v="396"/>
    <n v="85"/>
    <n v="21.464646464646464"/>
    <n v="928.45593692022271"/>
    <n v="784.82902584493058"/>
    <n v="0.9748787337662338"/>
    <n v="0.30225043413934999"/>
  </r>
  <r>
    <x v="7"/>
    <x v="1"/>
    <s v="B"/>
    <n v="2.88"/>
    <n v="1.2"/>
    <n v="3.02"/>
    <n v="0.15"/>
    <n v="0.8"/>
    <n v="0.4"/>
    <n v="1.2000000000000002"/>
    <n v="2"/>
    <n v="0.43"/>
    <n v="0.14238410596026491"/>
    <n v="2.1357615894039735E-2"/>
    <n v="0.45135761589403972"/>
    <n v="1.6513576158940397"/>
    <n v="485"/>
    <n v="109"/>
    <n v="22.474226804123713"/>
    <n v="1013.1242095754289"/>
    <n v="814.72352941176462"/>
    <n v="1.2157490514905149"/>
    <n v="0.36773166984807165"/>
  </r>
  <r>
    <x v="7"/>
    <x v="1"/>
    <s v="C"/>
    <n v="2.2200000000000002"/>
    <n v="0.99"/>
    <n v="1.68"/>
    <n v="0.12"/>
    <n v="0.59"/>
    <n v="0.33"/>
    <n v="0.91999999999999993"/>
    <n v="2"/>
    <n v="0.26"/>
    <n v="0.15476190476190477"/>
    <n v="1.8571428571428572E-2"/>
    <n v="0.27857142857142858"/>
    <n v="1.1985714285714284"/>
    <n v="357"/>
    <n v="83"/>
    <n v="23.249299719887954"/>
    <n v="976.39760147601453"/>
    <n v="726.49038461538476"/>
    <n v="0.89828579335793324"/>
    <n v="0.20237946428571432"/>
  </r>
  <r>
    <x v="7"/>
    <x v="1"/>
    <s v="D"/>
    <n v="2.02"/>
    <n v="1.03"/>
    <n v="2.57"/>
    <n v="0.12"/>
    <n v="0.55000000000000004"/>
    <n v="0.35"/>
    <n v="0.9"/>
    <n v="2"/>
    <n v="0.31"/>
    <n v="0.12062256809338522"/>
    <n v="1.4474708171206226E-2"/>
    <n v="0.32447470817120622"/>
    <n v="1.2244747081712062"/>
    <n v="240"/>
    <n v="74"/>
    <n v="30.833333333333336"/>
    <n v="981.55529739776944"/>
    <n v="904.73046874999989"/>
    <n v="0.88339976765799244"/>
    <n v="0.29356215482125481"/>
  </r>
  <r>
    <x v="0"/>
    <x v="2"/>
    <s v="A"/>
    <n v="15.15"/>
    <n v="14.55"/>
    <n v="20.56"/>
    <n v="0.13"/>
    <n v="4.6399999999999997"/>
    <n v="5.8"/>
    <n v="10.44"/>
    <n v="9"/>
    <n v="2.86"/>
    <n v="0.13910505836575876"/>
    <n v="1.8083657587548638E-2"/>
    <n v="2.8780836575875486"/>
    <n v="13.318083657587547"/>
    <n v="285"/>
    <n v="94"/>
    <n v="32.982456140350877"/>
    <n v="1348.0262376237622"/>
    <n v="2811.7736935341009"/>
    <n v="14.073393920792078"/>
    <n v="8.0925199161950765"/>
  </r>
  <r>
    <x v="0"/>
    <x v="2"/>
    <s v="B"/>
    <n v="14.13"/>
    <n v="14.4"/>
    <n v="21.6"/>
    <n v="0.16"/>
    <n v="4.34"/>
    <n v="5.74"/>
    <n v="10.08"/>
    <n v="6"/>
    <n v="2.95"/>
    <n v="0.13657407407407407"/>
    <n v="2.1851851851851851E-2"/>
    <n v="2.9718518518518522"/>
    <n v="13.051851851851852"/>
    <n v="315"/>
    <n v="58"/>
    <n v="18.412698412698415"/>
    <n v="1421.6381039197811"/>
    <n v="3426.9617271835132"/>
    <n v="14.330112087511393"/>
    <n v="10.184422555155745"/>
  </r>
  <r>
    <x v="0"/>
    <x v="2"/>
    <s v="C"/>
    <n v="14.38"/>
    <n v="14.05"/>
    <n v="20.58"/>
    <n v="0.11"/>
    <n v="4.0999999999999996"/>
    <n v="5"/>
    <n v="9.1"/>
    <n v="9"/>
    <n v="3.16"/>
    <n v="0.15354713313896989"/>
    <n v="1.6890184645286688E-2"/>
    <n v="3.1768901846452868"/>
    <n v="12.276890184645287"/>
    <n v="302"/>
    <n v="129"/>
    <n v="42.715231788079471"/>
    <n v="1610.0017730496454"/>
    <n v="6392.9061569016885"/>
    <n v="14.651016134751773"/>
    <n v="20.309560821219396"/>
  </r>
  <r>
    <x v="0"/>
    <x v="2"/>
    <s v="D"/>
    <n v="14.63"/>
    <n v="15.8"/>
    <n v="19.100000000000001"/>
    <n v="0.18"/>
    <n v="4.46"/>
    <n v="6.06"/>
    <n v="10.52"/>
    <n v="8"/>
    <n v="2.69"/>
    <n v="0.14083769633507853"/>
    <n v="2.5350785340314135E-2"/>
    <n v="2.715350785340314"/>
    <n v="13.235350785340312"/>
    <n v="520"/>
    <n v="204"/>
    <n v="39.230769230769234"/>
    <n v="1367.0737623762377"/>
    <n v="4408.1490963855422"/>
    <n v="14.381615980198019"/>
    <n v="11.969671110767678"/>
  </r>
  <r>
    <x v="1"/>
    <x v="2"/>
    <s v="A"/>
    <n v="7.66"/>
    <n v="4.7699999999999996"/>
    <n v="5.96"/>
    <n v="0.13"/>
    <n v="1.72"/>
    <n v="1.59"/>
    <n v="3.31"/>
    <n v="4"/>
    <n v="0.75"/>
    <n v="0.12583892617449666"/>
    <n v="1.6359060402684564E-2"/>
    <n v="0.76635906040268453"/>
    <n v="4.0763590604026847"/>
    <n v="337"/>
    <n v="96"/>
    <n v="28.486646884272997"/>
    <n v="1867.4628759398495"/>
    <n v="1227.7234886025767"/>
    <n v="6.1813021193609021"/>
    <n v="0.94087701915977662"/>
  </r>
  <r>
    <x v="1"/>
    <x v="2"/>
    <s v="B"/>
    <n v="6.44"/>
    <n v="3.25"/>
    <n v="5.68"/>
    <n v="0.1"/>
    <n v="1.53"/>
    <n v="1.32"/>
    <n v="2.85"/>
    <n v="2"/>
    <n v="0.68"/>
    <n v="0.11971830985915495"/>
    <n v="1.1971830985915496E-2"/>
    <n v="0.69197183098591553"/>
    <n v="3.5419718309859158"/>
    <n v="293"/>
    <n v="53"/>
    <n v="18.088737201365188"/>
    <n v="1504.0522317188986"/>
    <n v="995.39686311787068"/>
    <n v="4.2865488603988613"/>
    <n v="0.68878658992930963"/>
  </r>
  <r>
    <x v="1"/>
    <x v="2"/>
    <s v="C"/>
    <n v="3.71"/>
    <n v="2.67"/>
    <n v="5.83"/>
    <n v="0.1"/>
    <n v="1.19"/>
    <n v="1.08"/>
    <n v="2.27"/>
    <n v="3"/>
    <n v="0.63"/>
    <n v="0.10806174957118353"/>
    <n v="1.0806174957118353E-2"/>
    <n v="0.64080617495711834"/>
    <n v="2.9108061749571181"/>
    <n v="348"/>
    <n v="83"/>
    <n v="23.850574712643677"/>
    <n v="1422.9228155339806"/>
    <n v="978.83880308880316"/>
    <n v="3.2300347912621361"/>
    <n v="0.62724594930693989"/>
  </r>
  <r>
    <x v="1"/>
    <x v="2"/>
    <s v="D"/>
    <n v="8.15"/>
    <n v="3.59"/>
    <n v="6.03"/>
    <n v="0.1"/>
    <n v="1.85"/>
    <n v="1.48"/>
    <n v="3.33"/>
    <n v="2"/>
    <n v="0.87"/>
    <n v="0.14427860696517411"/>
    <n v="1.4427860696517412E-2"/>
    <n v="0.88442786069651735"/>
    <n v="4.2144278606965173"/>
    <n v="387"/>
    <n v="112"/>
    <n v="28.940568475452196"/>
    <n v="2022.6353346456692"/>
    <n v="893.0024533856722"/>
    <n v="6.7353756643700793"/>
    <n v="0.78979624944463145"/>
  </r>
  <r>
    <x v="2"/>
    <x v="2"/>
    <s v="A"/>
    <n v="7.43"/>
    <n v="4.75"/>
    <n v="5.74"/>
    <n v="0.11"/>
    <n v="1.71"/>
    <n v="1.67"/>
    <n v="3.38"/>
    <n v="4"/>
    <n v="0.78"/>
    <n v="0.13588850174216027"/>
    <n v="1.494773519163763E-2"/>
    <n v="0.79494773519163764"/>
    <n v="4.1749477351916378"/>
    <n v="286"/>
    <n v="69"/>
    <n v="24.125874125874127"/>
    <n v="1797.2332686711932"/>
    <n v="1167.495107632094"/>
    <n v="6.0746484481086327"/>
    <n v="0.92809759165945038"/>
  </r>
  <r>
    <x v="2"/>
    <x v="2"/>
    <s v="B"/>
    <n v="4.26"/>
    <n v="2.35"/>
    <n v="3.65"/>
    <n v="0.1"/>
    <n v="1.1200000000000001"/>
    <n v="0.98"/>
    <n v="2.1"/>
    <n v="2"/>
    <n v="0.49"/>
    <n v="0.13424657534246576"/>
    <n v="1.3424657534246577E-2"/>
    <n v="0.50342465753424659"/>
    <n v="2.6034246575342466"/>
    <n v="302"/>
    <n v="16"/>
    <n v="5.298013245033113"/>
    <n v="1511.6184466019417"/>
    <n v="935.35455435847211"/>
    <n v="3.1743987378640779"/>
    <n v="0.47088054620101166"/>
  </r>
  <r>
    <x v="2"/>
    <x v="2"/>
    <s v="C"/>
    <n v="5.0599999999999996"/>
    <n v="4.3"/>
    <n v="7.34"/>
    <n v="0.13"/>
    <n v="1.49"/>
    <n v="1.67"/>
    <n v="3.16"/>
    <n v="4"/>
    <n v="0.97"/>
    <n v="0.13215258855585832"/>
    <n v="1.7179836512261581E-2"/>
    <n v="0.9871798365122616"/>
    <n v="4.1471798365122616"/>
    <n v="371"/>
    <n v="53"/>
    <n v="14.285714285714285"/>
    <n v="1559.7228626320846"/>
    <n v="917.04936461388081"/>
    <n v="4.9287242459173877"/>
    <n v="0.90529264183320424"/>
  </r>
  <r>
    <x v="2"/>
    <x v="2"/>
    <s v="D"/>
    <n v="4"/>
    <n v="3.39"/>
    <n v="4.22"/>
    <n v="0.19"/>
    <n v="1.1299999999999999"/>
    <n v="1.27"/>
    <n v="2.4"/>
    <n v="3"/>
    <n v="0.62"/>
    <n v="0.14691943127962087"/>
    <n v="2.7914691943127967E-2"/>
    <n v="0.64791469194312801"/>
    <n v="3.0479146919431281"/>
    <n v="567"/>
    <n v="142"/>
    <n v="25.044091710758376"/>
    <n v="1509.1858237547888"/>
    <n v="924.38121272365811"/>
    <n v="3.622045977011493"/>
    <n v="0.59892016867986397"/>
  </r>
  <r>
    <x v="3"/>
    <x v="2"/>
    <s v="A"/>
    <n v="10.61"/>
    <n v="8.67"/>
    <n v="10.72"/>
    <n v="0.13"/>
    <n v="2.61"/>
    <n v="2.9"/>
    <n v="5.51"/>
    <n v="7"/>
    <n v="1.42"/>
    <n v="0.13246268656716417"/>
    <n v="1.7220149253731342E-2"/>
    <n v="1.4372201492537313"/>
    <n v="6.9472201492537309"/>
    <n v="382"/>
    <n v="57"/>
    <n v="14.921465968586386"/>
    <n v="1685.1645873320535"/>
    <n v="1107.8952473326867"/>
    <n v="9.2852568761996146"/>
    <n v="1.5922893727289835"/>
  </r>
  <r>
    <x v="3"/>
    <x v="2"/>
    <s v="B"/>
    <n v="5.93"/>
    <n v="4.8499999999999996"/>
    <n v="6.91"/>
    <n v="0.1"/>
    <n v="1.52"/>
    <n v="1.78"/>
    <n v="3.3"/>
    <n v="4"/>
    <n v="0.82"/>
    <n v="0.11866859623733718"/>
    <n v="1.1866859623733718E-2"/>
    <n v="0.83186685962373363"/>
    <n v="4.1318668596237336"/>
    <n v="431"/>
    <n v="54"/>
    <n v="12.529002320185615"/>
    <n v="1805.4715750232992"/>
    <n v="991.10329341317367"/>
    <n v="5.9580561975768873"/>
    <n v="0.82446598425435658"/>
  </r>
  <r>
    <x v="3"/>
    <x v="2"/>
    <s v="C"/>
    <n v="8.2200000000000006"/>
    <n v="6.69"/>
    <n v="8.93"/>
    <n v="0.15"/>
    <n v="2.11"/>
    <n v="2.37"/>
    <n v="4.4800000000000004"/>
    <n v="6"/>
    <n v="1.17"/>
    <n v="0.13101903695408734"/>
    <n v="1.96528555431131E-2"/>
    <n v="1.189652855543113"/>
    <n v="5.6696528555431129"/>
    <n v="452"/>
    <n v="97"/>
    <n v="21.460176991150444"/>
    <n v="1653.5941747572815"/>
    <n v="1027.4900379506639"/>
    <n v="7.4081019029126223"/>
    <n v="1.2223564576901087"/>
  </r>
  <r>
    <x v="3"/>
    <x v="2"/>
    <s v="D"/>
    <n v="9.6199999999999992"/>
    <n v="8.64"/>
    <n v="10.68"/>
    <n v="0.2"/>
    <n v="2.67"/>
    <n v="3.07"/>
    <n v="5.74"/>
    <n v="7"/>
    <n v="1.4"/>
    <n v="0.13108614232209737"/>
    <n v="2.6217228464419474E-2"/>
    <n v="1.4262172284644195"/>
    <n v="7.1662172284644194"/>
    <n v="547"/>
    <n v="80"/>
    <n v="14.625228519195613"/>
    <n v="1395.0053606237816"/>
    <n v="1016.573381950775"/>
    <n v="8.0073307699805056"/>
    <n v="1.449854471336536"/>
  </r>
  <r>
    <x v="4"/>
    <x v="2"/>
    <s v="A"/>
    <n v="15.13"/>
    <n v="14.21"/>
    <n v="19.2"/>
    <n v="0.14000000000000001"/>
    <n v="4.25"/>
    <n v="5.0999999999999996"/>
    <n v="9.35"/>
    <n v="9"/>
    <n v="2.88"/>
    <n v="0.15"/>
    <n v="2.1000000000000001E-2"/>
    <n v="2.9009999999999998"/>
    <n v="12.250999999999999"/>
    <n v="381"/>
    <n v="62"/>
    <n v="16.27296587926509"/>
    <n v="1596.5886699507389"/>
    <n v="1249.4461615154537"/>
    <n v="14.928104064039408"/>
    <n v="3.624643314556331"/>
  </r>
  <r>
    <x v="4"/>
    <x v="2"/>
    <s v="B"/>
    <n v="14.54"/>
    <n v="11.76"/>
    <n v="12.27"/>
    <n v="0.13"/>
    <n v="3.71"/>
    <n v="3.97"/>
    <n v="7.68"/>
    <n v="8"/>
    <n v="1.68"/>
    <n v="0.13691931540342298"/>
    <n v="1.7799511002444986E-2"/>
    <n v="1.6977995110024449"/>
    <n v="9.3777995110024452"/>
    <n v="352"/>
    <n v="99"/>
    <n v="28.125"/>
    <n v="1844.4018554687498"/>
    <n v="1253.6196060037526"/>
    <n v="14.165006249999999"/>
    <n v="2.1283947540562487"/>
  </r>
  <r>
    <x v="4"/>
    <x v="2"/>
    <s v="C"/>
    <n v="15.16"/>
    <n v="12.56"/>
    <n v="14.85"/>
    <n v="0.14000000000000001"/>
    <n v="3.87"/>
    <n v="4.41"/>
    <n v="8.2800000000000011"/>
    <n v="9"/>
    <n v="1.96"/>
    <n v="0.13198653198653199"/>
    <n v="1.8478114478114479E-2"/>
    <n v="1.9784781144781145"/>
    <n v="10.258478114478116"/>
    <n v="430"/>
    <n v="59"/>
    <n v="13.720930232558141"/>
    <n v="1773.6705314009664"/>
    <n v="1146.4030131826744"/>
    <n v="14.685992000000004"/>
    <n v="2.2681332719536869"/>
  </r>
  <r>
    <x v="4"/>
    <x v="2"/>
    <s v="D"/>
    <n v="15.51"/>
    <n v="12.9"/>
    <n v="15.98"/>
    <n v="0.12"/>
    <n v="3.96"/>
    <n v="4.3"/>
    <n v="8.26"/>
    <n v="9"/>
    <n v="2.11"/>
    <n v="0.13204005006257821"/>
    <n v="1.5844806007509385E-2"/>
    <n v="2.1258448060075095"/>
    <n v="10.385844806007508"/>
    <n v="520"/>
    <n v="191"/>
    <n v="36.730769230769234"/>
    <n v="1750.3598130841121"/>
    <n v="1253.3491295938102"/>
    <n v="14.457972056074766"/>
    <n v="2.664425737261034"/>
  </r>
  <r>
    <x v="5"/>
    <x v="2"/>
    <s v="A"/>
    <n v="25.37"/>
    <n v="26.43"/>
    <n v="26.95"/>
    <n v="0.12"/>
    <n v="8.5"/>
    <n v="10.84"/>
    <n v="19.34"/>
    <n v="13"/>
    <n v="4.8899999999999997"/>
    <n v="0.18144712430426715"/>
    <n v="2.1773654916512057E-2"/>
    <n v="4.9117736549165114"/>
    <n v="24.251773654916512"/>
    <n v="431"/>
    <n v="15"/>
    <n v="3.4802784222737819"/>
    <n v="1080.5556569343066"/>
    <n v="508.7540178571428"/>
    <n v="20.89794640510949"/>
    <n v="2.4988845817436385"/>
  </r>
  <r>
    <x v="5"/>
    <x v="2"/>
    <s v="B"/>
    <n v="23.78"/>
    <n v="25.94"/>
    <n v="27.14"/>
    <n v="0.09"/>
    <n v="8.15"/>
    <n v="10.69"/>
    <n v="18.84"/>
    <n v="14"/>
    <n v="4.4400000000000004"/>
    <n v="0.16359616801768609"/>
    <n v="1.4723655121591748E-2"/>
    <n v="4.4547236551215921"/>
    <n v="23.294723655121594"/>
    <n v="405"/>
    <n v="12"/>
    <n v="2.9629629629629632"/>
    <n v="1090.7740667976425"/>
    <n v="720.61371527777783"/>
    <n v="20.550183418467583"/>
    <n v="3.2101349636529726"/>
  </r>
  <r>
    <x v="5"/>
    <x v="2"/>
    <s v="C"/>
    <n v="23.15"/>
    <n v="25.99"/>
    <n v="25.3"/>
    <n v="0.19"/>
    <n v="7.71"/>
    <n v="9.86"/>
    <n v="17.57"/>
    <n v="12"/>
    <n v="3.76"/>
    <n v="0.14861660079051381"/>
    <n v="2.8237154150197626E-2"/>
    <n v="3.7882371541501976"/>
    <n v="21.358237154150196"/>
    <n v="378"/>
    <n v="9"/>
    <n v="2.3809523809523809"/>
    <n v="1213.5461465271169"/>
    <n v="698.6197813121272"/>
    <n v="21.322005794481445"/>
    <n v="2.6465374121908862"/>
  </r>
  <r>
    <x v="5"/>
    <x v="2"/>
    <s v="D"/>
    <n v="26.5"/>
    <n v="26.15"/>
    <n v="32.590000000000003"/>
    <n v="0.25"/>
    <n v="8.9700000000000006"/>
    <n v="10.94"/>
    <n v="19.91"/>
    <n v="12"/>
    <n v="4.76"/>
    <n v="0.14605707272169374"/>
    <n v="3.6514268180423436E-2"/>
    <n v="4.7965142681804229"/>
    <n v="24.70651426818042"/>
    <n v="618"/>
    <n v="168"/>
    <n v="27.184466019417474"/>
    <n v="1096.1519845111327"/>
    <n v="710.14920486435915"/>
    <n v="21.824386011616649"/>
    <n v="3.4062407936688812"/>
  </r>
  <r>
    <x v="6"/>
    <x v="2"/>
    <s v="A"/>
    <n v="13.41"/>
    <n v="14.54"/>
    <n v="15.43"/>
    <n v="0.13"/>
    <n v="4.5599999999999996"/>
    <n v="6.28"/>
    <n v="10.84"/>
    <n v="7"/>
    <n v="2.13"/>
    <n v="0.13804277381723914"/>
    <n v="1.7945560596241091E-2"/>
    <n v="2.147945560596241"/>
    <n v="12.987945560596241"/>
    <n v="320"/>
    <n v="42"/>
    <n v="13.125"/>
    <n v="920.22612085769981"/>
    <n v="673.98919449901769"/>
    <n v="9.9752511500974652"/>
    <n v="1.4476920982140014"/>
  </r>
  <r>
    <x v="6"/>
    <x v="2"/>
    <s v="B"/>
    <n v="13.47"/>
    <n v="13.55"/>
    <n v="18.100000000000001"/>
    <n v="0.13"/>
    <n v="4.5999999999999996"/>
    <n v="5.78"/>
    <n v="10.379999999999999"/>
    <n v="7"/>
    <n v="2.59"/>
    <n v="0.14309392265193369"/>
    <n v="1.8602209944751379E-2"/>
    <n v="2.6086022099447512"/>
    <n v="12.988602209944752"/>
    <n v="406"/>
    <n v="4"/>
    <n v="0.98522167487684731"/>
    <n v="935.51966568338241"/>
    <n v="706.40419447092472"/>
    <n v="9.7106941297935077"/>
    <n v="1.8427275428110961"/>
  </r>
  <r>
    <x v="6"/>
    <x v="2"/>
    <s v="C"/>
    <n v="17.22"/>
    <n v="16.48"/>
    <n v="26.55"/>
    <n v="0.13"/>
    <n v="5.79"/>
    <n v="7.02"/>
    <n v="12.809999999999999"/>
    <n v="8"/>
    <n v="3.89"/>
    <n v="0.14651600753295668"/>
    <n v="1.904708097928437E-2"/>
    <n v="3.9090470809792843"/>
    <n v="16.719047080979283"/>
    <n v="446"/>
    <n v="75"/>
    <n v="16.816143497757849"/>
    <n v="1046.7218479307026"/>
    <n v="756.25309229305435"/>
    <n v="13.408506871992298"/>
    <n v="2.9562289429097213"/>
  </r>
  <r>
    <x v="6"/>
    <x v="2"/>
    <s v="D"/>
    <n v="15.95"/>
    <n v="15.04"/>
    <n v="22.88"/>
    <n v="0.18"/>
    <n v="5.49"/>
    <n v="6.51"/>
    <n v="12"/>
    <n v="7"/>
    <n v="3.41"/>
    <n v="0.14903846153846156"/>
    <n v="2.6826923076923082E-2"/>
    <n v="3.4368269230769233"/>
    <n v="15.436826923076923"/>
    <n v="552"/>
    <n v="192"/>
    <n v="34.782608695652172"/>
    <n v="1010.871097234612"/>
    <n v="737.32953466286801"/>
    <n v="12.130453166815343"/>
    <n v="2.5340739959091243"/>
  </r>
  <r>
    <x v="7"/>
    <x v="2"/>
    <s v="A"/>
    <n v="4.5599999999999996"/>
    <n v="2.94"/>
    <n v="4.34"/>
    <n v="0.09"/>
    <n v="1.18"/>
    <n v="1.25"/>
    <n v="2.4299999999999997"/>
    <n v="2"/>
    <n v="0.64"/>
    <n v="0.14746543778801843"/>
    <n v="1.3271889400921659E-2"/>
    <n v="0.65327188940092162"/>
    <n v="3.0832718894009217"/>
    <n v="268"/>
    <n v="97"/>
    <n v="36.194029850746269"/>
    <n v="1417.0158501440922"/>
    <n v="864.43695861405195"/>
    <n v="3.4433485158501433"/>
    <n v="0.56471236522178803"/>
  </r>
  <r>
    <x v="7"/>
    <x v="2"/>
    <s v="B"/>
    <n v="1.6"/>
    <n v="1.44"/>
    <n v="2.27"/>
    <n v="0.13"/>
    <n v="0.62"/>
    <n v="0.66"/>
    <n v="1.28"/>
    <n v="2"/>
    <n v="0.31"/>
    <n v="0.13656387665198239"/>
    <n v="1.7753303964757709E-2"/>
    <n v="0.32775330396475771"/>
    <n v="1.6077533039647576"/>
    <n v="265"/>
    <n v="17"/>
    <n v="6.4150943396226419"/>
    <n v="1156.2982873453852"/>
    <n v="541.00283822138124"/>
    <n v="1.4800618078020933"/>
    <n v="0.17731546768136899"/>
  </r>
  <r>
    <x v="7"/>
    <x v="2"/>
    <s v="C"/>
    <n v="7.83"/>
    <n v="5.23"/>
    <n v="6.1"/>
    <n v="0.21"/>
    <n v="1.85"/>
    <n v="1.85"/>
    <n v="3.7"/>
    <n v="4"/>
    <n v="0.93"/>
    <n v="0.15245901639344264"/>
    <n v="3.2016393442622956E-2"/>
    <n v="0.96201639344262302"/>
    <n v="4.6620163934426238"/>
    <n v="490"/>
    <n v="115"/>
    <n v="23.469387755102041"/>
    <n v="1699.6224086870682"/>
    <n v="1061.1348258706469"/>
    <n v="6.2886029121421521"/>
    <n v="1.0208290981404455"/>
  </r>
  <r>
    <x v="7"/>
    <x v="2"/>
    <s v="D"/>
    <n v="3.29"/>
    <n v="2.5299999999999998"/>
    <n v="3.59"/>
    <n v="0.16"/>
    <n v="0.94"/>
    <n v="1.07"/>
    <n v="2.0099999999999998"/>
    <n v="2"/>
    <n v="0.51"/>
    <n v="0.14206128133704737"/>
    <n v="2.272980501392758E-2"/>
    <n v="0.53272980501392764"/>
    <n v="2.5427298050139275"/>
    <n v="320"/>
    <n v="72"/>
    <n v="22.5"/>
    <n v="1439.2982873453855"/>
    <n v="834.32832832832821"/>
    <n v="2.8929895575642246"/>
    <n v="0.44447156766794649"/>
  </r>
  <r>
    <x v="8"/>
    <x v="3"/>
    <m/>
    <m/>
    <m/>
    <m/>
    <m/>
    <m/>
    <m/>
    <m/>
    <m/>
    <m/>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C043A948-F681-3647-A6F2-B8C852165401}" name="PivotTable1" cacheId="13" applyNumberFormats="0" applyBorderFormats="0" applyFontFormats="0" applyPatternFormats="0" applyAlignmentFormats="0" applyWidthHeightFormats="1" dataCaption="Values" updatedVersion="4" minRefreshableVersion="3" useAutoFormatting="1" rowGrandTotals="0" colGrandTotals="0" itemPrintTitles="1" createdVersion="4" indent="0" outline="1" outlineData="1" multipleFieldFilters="0">
  <location ref="A3:D12" firstHeaderRow="1" firstDataRow="2" firstDataCol="1"/>
  <pivotFields count="23">
    <pivotField axis="axisRow" showAll="0">
      <items count="10">
        <item x="5"/>
        <item x="6"/>
        <item x="0"/>
        <item x="4"/>
        <item x="3"/>
        <item x="2"/>
        <item x="1"/>
        <item x="7"/>
        <item h="1" x="8"/>
        <item t="default"/>
      </items>
    </pivotField>
    <pivotField axis="axisCol" showAll="0">
      <items count="5">
        <item x="0"/>
        <item x="1"/>
        <item x="3"/>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s>
  <rowFields count="1">
    <field x="0"/>
  </rowFields>
  <rowItems count="8">
    <i>
      <x/>
    </i>
    <i>
      <x v="1"/>
    </i>
    <i>
      <x v="2"/>
    </i>
    <i>
      <x v="3"/>
    </i>
    <i>
      <x v="4"/>
    </i>
    <i>
      <x v="5"/>
    </i>
    <i>
      <x v="6"/>
    </i>
    <i>
      <x v="7"/>
    </i>
  </rowItems>
  <colFields count="1">
    <field x="1"/>
  </colFields>
  <colItems count="3">
    <i>
      <x/>
    </i>
    <i>
      <x v="1"/>
    </i>
    <i>
      <x v="3"/>
    </i>
  </colItems>
  <dataFields count="1">
    <dataField name="StdDev of Aboveground P uptake (mg)" fld="21" subtotal="stdDev" baseField="0" baseItem="7"/>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E174DD74-4750-D74B-BEA0-66B1C8EFF6EB}" name="PivotTable2" cacheId="9" applyNumberFormats="0" applyBorderFormats="0" applyFontFormats="0" applyPatternFormats="0" applyAlignmentFormats="0" applyWidthHeightFormats="1" dataCaption="Values" updatedVersion="5" minRefreshableVersion="3" useAutoFormatting="1" itemPrintTitles="1" createdVersion="4" indent="0" outline="1" outlineData="1" multipleFieldFilters="0">
  <location ref="A16:B25" firstHeaderRow="1" firstDataRow="1" firstDataCol="1"/>
  <pivotFields count="11">
    <pivotField showAll="0"/>
    <pivotField axis="axisRow" showAll="0">
      <items count="10">
        <item x="2"/>
        <item h="1" x="8"/>
        <item x="7"/>
        <item x="4"/>
        <item x="3"/>
        <item x="6"/>
        <item x="5"/>
        <item x="1"/>
        <item x="0"/>
        <item t="default"/>
      </items>
    </pivotField>
    <pivotField showAll="0"/>
    <pivotField showAll="0"/>
    <pivotField numFmtId="2" showAll="0"/>
    <pivotField showAll="0"/>
    <pivotField showAll="0"/>
    <pivotField showAll="0"/>
    <pivotField showAll="0"/>
    <pivotField numFmtId="165" showAll="0"/>
    <pivotField dataField="1" showAll="0"/>
  </pivotFields>
  <rowFields count="1">
    <field x="1"/>
  </rowFields>
  <rowItems count="9">
    <i>
      <x/>
    </i>
    <i>
      <x v="2"/>
    </i>
    <i>
      <x v="3"/>
    </i>
    <i>
      <x v="4"/>
    </i>
    <i>
      <x v="5"/>
    </i>
    <i>
      <x v="6"/>
    </i>
    <i>
      <x v="7"/>
    </i>
    <i>
      <x v="8"/>
    </i>
    <i t="grand">
      <x/>
    </i>
  </rowItems>
  <colItems count="1">
    <i/>
  </colItems>
  <dataFields count="1">
    <dataField name="StdDev of mgP per kg soil" fld="10" subtotal="stdDev" baseField="1"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1E0BD1A1-31CB-734B-A57B-9B54CF68CCA4}" name="PivotTable1" cacheId="9"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A3:B12" firstHeaderRow="1" firstDataRow="1" firstDataCol="1"/>
  <pivotFields count="11">
    <pivotField showAll="0"/>
    <pivotField axis="axisRow" showAll="0">
      <items count="10">
        <item x="2"/>
        <item h="1" x="8"/>
        <item x="7"/>
        <item x="4"/>
        <item x="3"/>
        <item x="6"/>
        <item x="5"/>
        <item x="1"/>
        <item x="0"/>
        <item t="default"/>
      </items>
    </pivotField>
    <pivotField showAll="0"/>
    <pivotField showAll="0"/>
    <pivotField numFmtId="2" showAll="0"/>
    <pivotField showAll="0"/>
    <pivotField showAll="0"/>
    <pivotField showAll="0"/>
    <pivotField showAll="0"/>
    <pivotField numFmtId="165" showAll="0"/>
    <pivotField dataField="1" showAll="0"/>
  </pivotFields>
  <rowFields count="1">
    <field x="1"/>
  </rowFields>
  <rowItems count="9">
    <i>
      <x/>
    </i>
    <i>
      <x v="2"/>
    </i>
    <i>
      <x v="3"/>
    </i>
    <i>
      <x v="4"/>
    </i>
    <i>
      <x v="5"/>
    </i>
    <i>
      <x v="6"/>
    </i>
    <i>
      <x v="7"/>
    </i>
    <i>
      <x v="8"/>
    </i>
    <i t="grand">
      <x/>
    </i>
  </rowItems>
  <colItems count="1">
    <i/>
  </colItems>
  <dataFields count="1">
    <dataField name="Average of mgP per kg soil" fld="10" subtotal="average" baseField="1"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459D100F-2A0F-EB49-A23B-E34A37C8E5F8}" name="PivotTable3" cacheId="10" applyNumberFormats="0" applyBorderFormats="0" applyFontFormats="0" applyPatternFormats="0" applyAlignmentFormats="0" applyWidthHeightFormats="1" dataCaption="Values" updatedVersion="5" minRefreshableVersion="3" useAutoFormatting="1" itemPrintTitles="1" createdVersion="4" indent="0" outline="1" outlineData="1" multipleFieldFilters="0">
  <location ref="A15:B24" firstHeaderRow="1" firstDataRow="1" firstDataCol="1"/>
  <pivotFields count="8">
    <pivotField showAll="0"/>
    <pivotField axis="axisRow" showAll="0">
      <items count="9">
        <item x="2"/>
        <item x="7"/>
        <item x="4"/>
        <item x="3"/>
        <item x="6"/>
        <item x="5"/>
        <item x="1"/>
        <item x="0"/>
        <item t="default"/>
      </items>
    </pivotField>
    <pivotField numFmtId="164" showAll="0"/>
    <pivotField showAll="0"/>
    <pivotField showAll="0"/>
    <pivotField showAll="0"/>
    <pivotField numFmtId="166" showAll="0"/>
    <pivotField dataField="1" numFmtId="2" showAll="0"/>
  </pivotFields>
  <rowFields count="1">
    <field x="1"/>
  </rowFields>
  <rowItems count="9">
    <i>
      <x/>
    </i>
    <i>
      <x v="1"/>
    </i>
    <i>
      <x v="2"/>
    </i>
    <i>
      <x v="3"/>
    </i>
    <i>
      <x v="4"/>
    </i>
    <i>
      <x v="5"/>
    </i>
    <i>
      <x v="6"/>
    </i>
    <i>
      <x v="7"/>
    </i>
    <i t="grand">
      <x/>
    </i>
  </rowItems>
  <colItems count="1">
    <i/>
  </colItems>
  <dataFields count="1">
    <dataField name="StdDev of CDGT (ug/l)" fld="7" subtotal="stdDev" baseField="1" baseItem="0"/>
  </dataFields>
  <formats count="1">
    <format dxfId="2">
      <pivotArea collapsedLevelsAreSubtotals="1" fieldPosition="0">
        <references count="1">
          <reference field="1"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0AC773DA-0553-0B4E-9038-F7541183C63C}" name="PivotTable2" cacheId="10"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A3:B12" firstHeaderRow="1" firstDataRow="1" firstDataCol="1"/>
  <pivotFields count="8">
    <pivotField showAll="0"/>
    <pivotField axis="axisRow" showAll="0">
      <items count="9">
        <item x="2"/>
        <item x="7"/>
        <item x="4"/>
        <item x="3"/>
        <item x="6"/>
        <item x="5"/>
        <item x="1"/>
        <item x="0"/>
        <item t="default"/>
      </items>
    </pivotField>
    <pivotField numFmtId="164" showAll="0"/>
    <pivotField showAll="0"/>
    <pivotField showAll="0"/>
    <pivotField showAll="0"/>
    <pivotField numFmtId="166" showAll="0"/>
    <pivotField dataField="1" numFmtId="2" showAll="0"/>
  </pivotFields>
  <rowFields count="1">
    <field x="1"/>
  </rowFields>
  <rowItems count="9">
    <i>
      <x/>
    </i>
    <i>
      <x v="1"/>
    </i>
    <i>
      <x v="2"/>
    </i>
    <i>
      <x v="3"/>
    </i>
    <i>
      <x v="4"/>
    </i>
    <i>
      <x v="5"/>
    </i>
    <i>
      <x v="6"/>
    </i>
    <i>
      <x v="7"/>
    </i>
    <i t="grand">
      <x/>
    </i>
  </rowItems>
  <colItems count="1">
    <i/>
  </colItems>
  <dataFields count="1">
    <dataField name="Average of CDGT (ug/l)" fld="7" subtotal="average" baseField="1" baseItem="0"/>
  </dataFields>
  <formats count="1">
    <format dxfId="3">
      <pivotArea collapsedLevelsAreSubtotals="1" fieldPosition="0">
        <references count="1">
          <reference field="1"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72D1B23E-0DA8-4A48-A17F-D610FD686F65}" name="PivotTable3" cacheId="11"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A3:B12" firstHeaderRow="1" firstDataRow="1" firstDataCol="1"/>
  <pivotFields count="4">
    <pivotField showAll="0"/>
    <pivotField axis="axisRow" showAll="0">
      <items count="9">
        <item x="2"/>
        <item x="7"/>
        <item x="4"/>
        <item x="3"/>
        <item x="6"/>
        <item x="5"/>
        <item x="1"/>
        <item x="0"/>
        <item t="default"/>
      </items>
    </pivotField>
    <pivotField numFmtId="164" showAll="0"/>
    <pivotField dataField="1" showAll="0"/>
  </pivotFields>
  <rowFields count="1">
    <field x="1"/>
  </rowFields>
  <rowItems count="9">
    <i>
      <x/>
    </i>
    <i>
      <x v="1"/>
    </i>
    <i>
      <x v="2"/>
    </i>
    <i>
      <x v="3"/>
    </i>
    <i>
      <x v="4"/>
    </i>
    <i>
      <x v="5"/>
    </i>
    <i>
      <x v="6"/>
    </i>
    <i>
      <x v="7"/>
    </i>
    <i t="grand">
      <x/>
    </i>
  </rowItems>
  <colItems count="1">
    <i/>
  </colItems>
  <dataFields count="1">
    <dataField name="Average of pH" fld="3" subtotal="average" baseField="1"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4A31E78A-1BD6-3149-B6BE-FCE32989BD68}" name="PivotTable4" cacheId="11" applyNumberFormats="0" applyBorderFormats="0" applyFontFormats="0" applyPatternFormats="0" applyAlignmentFormats="0" applyWidthHeightFormats="1" dataCaption="Values" updatedVersion="5" minRefreshableVersion="3" useAutoFormatting="1" itemPrintTitles="1" createdVersion="4" indent="0" outline="1" outlineData="1" multipleFieldFilters="0">
  <location ref="A15:B24" firstHeaderRow="1" firstDataRow="1" firstDataCol="1"/>
  <pivotFields count="4">
    <pivotField showAll="0"/>
    <pivotField axis="axisRow" showAll="0">
      <items count="9">
        <item x="2"/>
        <item x="7"/>
        <item x="4"/>
        <item x="3"/>
        <item x="6"/>
        <item x="5"/>
        <item x="1"/>
        <item x="0"/>
        <item t="default"/>
      </items>
    </pivotField>
    <pivotField numFmtId="164" showAll="0"/>
    <pivotField dataField="1" showAll="0"/>
  </pivotFields>
  <rowFields count="1">
    <field x="1"/>
  </rowFields>
  <rowItems count="9">
    <i>
      <x/>
    </i>
    <i>
      <x v="1"/>
    </i>
    <i>
      <x v="2"/>
    </i>
    <i>
      <x v="3"/>
    </i>
    <i>
      <x v="4"/>
    </i>
    <i>
      <x v="5"/>
    </i>
    <i>
      <x v="6"/>
    </i>
    <i>
      <x v="7"/>
    </i>
    <i t="grand">
      <x/>
    </i>
  </rowItems>
  <colItems count="1">
    <i/>
  </colItems>
  <dataFields count="1">
    <dataField name="StdDev of pH" fld="3" subtotal="stdDev" baseField="1"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1A317085-98DD-894C-8E49-A045C5F70C64}" name="PivotTable5" cacheId="12" applyNumberFormats="0" applyBorderFormats="0" applyFontFormats="0" applyPatternFormats="0" applyAlignmentFormats="0" applyWidthHeightFormats="1" dataCaption="Values" updatedVersion="5" minRefreshableVersion="3" useAutoFormatting="1" itemPrintTitles="1" createdVersion="4" indent="0" outline="1" outlineData="1" multipleFieldFilters="0">
  <location ref="A15:B24" firstHeaderRow="1" firstDataRow="1" firstDataCol="1"/>
  <pivotFields count="5">
    <pivotField showAll="0"/>
    <pivotField axis="axisRow" showAll="0">
      <items count="9">
        <item x="2"/>
        <item x="7"/>
        <item x="4"/>
        <item x="3"/>
        <item x="6"/>
        <item x="5"/>
        <item x="1"/>
        <item x="0"/>
        <item t="default"/>
      </items>
    </pivotField>
    <pivotField numFmtId="164" showAll="0"/>
    <pivotField showAll="0"/>
    <pivotField dataField="1" numFmtId="167" showAll="0"/>
  </pivotFields>
  <rowFields count="1">
    <field x="1"/>
  </rowFields>
  <rowItems count="9">
    <i>
      <x/>
    </i>
    <i>
      <x v="1"/>
    </i>
    <i>
      <x v="2"/>
    </i>
    <i>
      <x v="3"/>
    </i>
    <i>
      <x v="4"/>
    </i>
    <i>
      <x v="5"/>
    </i>
    <i>
      <x v="6"/>
    </i>
    <i>
      <x v="7"/>
    </i>
    <i t="grand">
      <x/>
    </i>
  </rowItems>
  <colItems count="1">
    <i/>
  </colItems>
  <dataFields count="1">
    <dataField name="StdDev of EC at 25C" fld="4" subtotal="stdDev" baseField="1" baseItem="0"/>
  </dataFields>
  <formats count="1">
    <format dxfId="0">
      <pivotArea collapsedLevelsAreSubtotals="1" fieldPosition="0">
        <references count="1">
          <reference field="1"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xml><?xml version="1.0" encoding="utf-8"?>
<pivotTableDefinition xmlns="http://schemas.openxmlformats.org/spreadsheetml/2006/main" xmlns:mc="http://schemas.openxmlformats.org/markup-compatibility/2006" xmlns:xr="http://schemas.microsoft.com/office/spreadsheetml/2014/revision" mc:Ignorable="xr" xr:uid="{37745726-30C5-CC4C-B774-A336D84FC5E3}" name="PivotTable4" cacheId="12"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A3:B12" firstHeaderRow="1" firstDataRow="1" firstDataCol="1"/>
  <pivotFields count="5">
    <pivotField showAll="0"/>
    <pivotField axis="axisRow" showAll="0">
      <items count="9">
        <item x="2"/>
        <item x="7"/>
        <item x="4"/>
        <item x="3"/>
        <item x="6"/>
        <item x="5"/>
        <item x="1"/>
        <item x="0"/>
        <item t="default"/>
      </items>
    </pivotField>
    <pivotField numFmtId="164" showAll="0"/>
    <pivotField showAll="0"/>
    <pivotField dataField="1" numFmtId="167" showAll="0"/>
  </pivotFields>
  <rowFields count="1">
    <field x="1"/>
  </rowFields>
  <rowItems count="9">
    <i>
      <x/>
    </i>
    <i>
      <x v="1"/>
    </i>
    <i>
      <x v="2"/>
    </i>
    <i>
      <x v="3"/>
    </i>
    <i>
      <x v="4"/>
    </i>
    <i>
      <x v="5"/>
    </i>
    <i>
      <x v="6"/>
    </i>
    <i>
      <x v="7"/>
    </i>
    <i t="grand">
      <x/>
    </i>
  </rowItems>
  <colItems count="1">
    <i/>
  </colItems>
  <dataFields count="1">
    <dataField name="Average of EC at 25C" fld="4" subtotal="average" baseField="1" baseItem="0"/>
  </dataFields>
  <formats count="1">
    <format dxfId="1">
      <pivotArea collapsedLevelsAreSubtotals="1" fieldPosition="0">
        <references count="1">
          <reference field="1"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2" Type="http://schemas.openxmlformats.org/officeDocument/2006/relationships/pivotTable" Target="../pivotTables/pivotTable5.xml"/><Relationship Id="rId1" Type="http://schemas.openxmlformats.org/officeDocument/2006/relationships/pivotTable" Target="../pivotTables/pivotTable4.xml"/></Relationships>
</file>

<file path=xl/worksheets/_rels/sheet13.xml.rels><?xml version="1.0" encoding="UTF-8" standalone="yes"?>
<Relationships xmlns="http://schemas.openxmlformats.org/package/2006/relationships"><Relationship Id="rId2" Type="http://schemas.openxmlformats.org/officeDocument/2006/relationships/pivotTable" Target="../pivotTables/pivotTable7.xml"/><Relationship Id="rId1" Type="http://schemas.openxmlformats.org/officeDocument/2006/relationships/pivotTable" Target="../pivotTables/pivotTable6.xml"/></Relationships>
</file>

<file path=xl/worksheets/_rels/sheet15.xml.rels><?xml version="1.0" encoding="UTF-8" standalone="yes"?>
<Relationships xmlns="http://schemas.openxmlformats.org/package/2006/relationships"><Relationship Id="rId2" Type="http://schemas.openxmlformats.org/officeDocument/2006/relationships/pivotTable" Target="../pivotTables/pivotTable9.xml"/><Relationship Id="rId1" Type="http://schemas.openxmlformats.org/officeDocument/2006/relationships/pivotTable" Target="../pivotTables/pivotTable8.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FA9CB1-1779-E644-AF7B-5FB7C36596B3}">
  <dimension ref="A1:A2"/>
  <sheetViews>
    <sheetView tabSelected="1" workbookViewId="0"/>
  </sheetViews>
  <sheetFormatPr baseColWidth="10" defaultRowHeight="16" x14ac:dyDescent="0.2"/>
  <sheetData>
    <row r="1" spans="1:1" x14ac:dyDescent="0.2">
      <c r="A1" t="s">
        <v>111</v>
      </c>
    </row>
    <row r="2" spans="1:1" x14ac:dyDescent="0.2">
      <c r="A2" t="s">
        <v>110</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DD35F3-AA9B-BA4A-98C3-3C3996F77DC4}">
  <dimension ref="A1:B19"/>
  <sheetViews>
    <sheetView workbookViewId="0">
      <selection activeCell="D5" sqref="D5"/>
    </sheetView>
  </sheetViews>
  <sheetFormatPr baseColWidth="10" defaultColWidth="8.83203125" defaultRowHeight="15" x14ac:dyDescent="0.2"/>
  <cols>
    <col min="1" max="1" width="11.1640625" style="1" bestFit="1" customWidth="1"/>
    <col min="2" max="2" width="12" style="1" bestFit="1" customWidth="1"/>
    <col min="3" max="16384" width="8.83203125" style="1"/>
  </cols>
  <sheetData>
    <row r="1" spans="1:2" s="5" customFormat="1" x14ac:dyDescent="0.2">
      <c r="A1" s="5" t="s">
        <v>40</v>
      </c>
      <c r="B1" s="5" t="s">
        <v>35</v>
      </c>
    </row>
    <row r="2" spans="1:2" x14ac:dyDescent="0.2">
      <c r="A2" s="1" t="s">
        <v>8</v>
      </c>
      <c r="B2" s="1">
        <v>170.09694062224818</v>
      </c>
    </row>
    <row r="3" spans="1:2" x14ac:dyDescent="0.2">
      <c r="A3" s="1" t="s">
        <v>8</v>
      </c>
      <c r="B3" s="1">
        <v>131.81782845226715</v>
      </c>
    </row>
    <row r="4" spans="1:2" x14ac:dyDescent="0.2">
      <c r="A4" s="1" t="s">
        <v>7</v>
      </c>
      <c r="B4" s="1">
        <v>60.705258693808332</v>
      </c>
    </row>
    <row r="5" spans="1:2" x14ac:dyDescent="0.2">
      <c r="A5" s="1" t="s">
        <v>7</v>
      </c>
      <c r="B5" s="1">
        <v>70.774582259606817</v>
      </c>
    </row>
    <row r="6" spans="1:2" x14ac:dyDescent="0.2">
      <c r="A6" s="1" t="s">
        <v>34</v>
      </c>
      <c r="B6" s="1">
        <v>68.254547468166379</v>
      </c>
    </row>
    <row r="7" spans="1:2" x14ac:dyDescent="0.2">
      <c r="A7" s="1" t="s">
        <v>34</v>
      </c>
      <c r="B7" s="1">
        <v>47.050563740187911</v>
      </c>
    </row>
    <row r="8" spans="1:2" x14ac:dyDescent="0.2">
      <c r="A8" s="1" t="s">
        <v>33</v>
      </c>
      <c r="B8" s="1">
        <v>86.181404407275963</v>
      </c>
    </row>
    <row r="9" spans="1:2" x14ac:dyDescent="0.2">
      <c r="A9" s="1" t="s">
        <v>33</v>
      </c>
      <c r="B9" s="1">
        <v>87.490092002830878</v>
      </c>
    </row>
    <row r="10" spans="1:2" x14ac:dyDescent="0.2">
      <c r="A10" s="1" t="s">
        <v>33</v>
      </c>
      <c r="B10" s="1">
        <v>89.31792839662242</v>
      </c>
    </row>
    <row r="11" spans="1:2" x14ac:dyDescent="0.2">
      <c r="A11" s="1" t="s">
        <v>4</v>
      </c>
      <c r="B11" s="1">
        <v>101.6585279547063</v>
      </c>
    </row>
    <row r="12" spans="1:2" x14ac:dyDescent="0.2">
      <c r="A12" s="1" t="s">
        <v>4</v>
      </c>
      <c r="B12" s="1">
        <v>165.44893653803558</v>
      </c>
    </row>
    <row r="13" spans="1:2" x14ac:dyDescent="0.2">
      <c r="A13" s="1" t="s">
        <v>3</v>
      </c>
      <c r="B13" s="1">
        <v>1309.1121078534654</v>
      </c>
    </row>
    <row r="14" spans="1:2" x14ac:dyDescent="0.2">
      <c r="A14" s="1" t="s">
        <v>3</v>
      </c>
      <c r="B14" s="1">
        <v>1529.0473331064329</v>
      </c>
    </row>
    <row r="15" spans="1:2" x14ac:dyDescent="0.2">
      <c r="A15" s="1" t="s">
        <v>3</v>
      </c>
      <c r="B15" s="1">
        <v>1229.4227673241387</v>
      </c>
    </row>
    <row r="16" spans="1:2" x14ac:dyDescent="0.2">
      <c r="A16" s="1" t="s">
        <v>2</v>
      </c>
      <c r="B16" s="1">
        <v>440.61943080339063</v>
      </c>
    </row>
    <row r="17" spans="1:2" x14ac:dyDescent="0.2">
      <c r="A17" s="1" t="s">
        <v>2</v>
      </c>
      <c r="B17" s="1">
        <v>433.64336882708551</v>
      </c>
    </row>
    <row r="18" spans="1:2" x14ac:dyDescent="0.2">
      <c r="A18" s="1" t="s">
        <v>1</v>
      </c>
      <c r="B18" s="1">
        <v>48.764836334365192</v>
      </c>
    </row>
    <row r="19" spans="1:2" x14ac:dyDescent="0.2">
      <c r="A19" s="1" t="s">
        <v>1</v>
      </c>
      <c r="B19" s="1">
        <v>52.361023322150373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C05C3B-60AD-6940-B04C-23C216B95E78}">
  <dimension ref="A3:B35"/>
  <sheetViews>
    <sheetView topLeftCell="A21" workbookViewId="0">
      <selection activeCell="D5" sqref="D5"/>
    </sheetView>
  </sheetViews>
  <sheetFormatPr baseColWidth="10" defaultColWidth="8.83203125" defaultRowHeight="15" x14ac:dyDescent="0.2"/>
  <cols>
    <col min="1" max="1" width="13.1640625" style="1" customWidth="1"/>
    <col min="2" max="2" width="20.5" style="1" customWidth="1"/>
    <col min="3" max="16384" width="8.83203125" style="1"/>
  </cols>
  <sheetData>
    <row r="3" spans="1:2" x14ac:dyDescent="0.2">
      <c r="A3" s="10" t="s">
        <v>29</v>
      </c>
      <c r="B3" s="1" t="s">
        <v>43</v>
      </c>
    </row>
    <row r="4" spans="1:2" x14ac:dyDescent="0.2">
      <c r="A4" s="9" t="s">
        <v>34</v>
      </c>
      <c r="B4" s="7">
        <v>57.652555604177145</v>
      </c>
    </row>
    <row r="5" spans="1:2" x14ac:dyDescent="0.2">
      <c r="A5" s="9" t="s">
        <v>1</v>
      </c>
      <c r="B5" s="7">
        <v>50.562929828257779</v>
      </c>
    </row>
    <row r="6" spans="1:2" x14ac:dyDescent="0.2">
      <c r="A6" s="9" t="s">
        <v>4</v>
      </c>
      <c r="B6" s="7">
        <v>133.55373224637094</v>
      </c>
    </row>
    <row r="7" spans="1:2" x14ac:dyDescent="0.2">
      <c r="A7" s="9" t="s">
        <v>33</v>
      </c>
      <c r="B7" s="7">
        <v>87.663141602243101</v>
      </c>
    </row>
    <row r="8" spans="1:2" x14ac:dyDescent="0.2">
      <c r="A8" s="9" t="s">
        <v>2</v>
      </c>
      <c r="B8" s="7">
        <v>437.13139981523807</v>
      </c>
    </row>
    <row r="9" spans="1:2" x14ac:dyDescent="0.2">
      <c r="A9" s="9" t="s">
        <v>3</v>
      </c>
      <c r="B9" s="7">
        <v>1355.8607360946789</v>
      </c>
    </row>
    <row r="10" spans="1:2" x14ac:dyDescent="0.2">
      <c r="A10" s="9" t="s">
        <v>7</v>
      </c>
      <c r="B10" s="7">
        <v>65.739920476707567</v>
      </c>
    </row>
    <row r="11" spans="1:2" x14ac:dyDescent="0.2">
      <c r="A11" s="9" t="s">
        <v>8</v>
      </c>
      <c r="B11" s="7">
        <v>150.95738453725767</v>
      </c>
    </row>
    <row r="12" spans="1:2" x14ac:dyDescent="0.2">
      <c r="A12" s="9" t="s">
        <v>27</v>
      </c>
      <c r="B12" s="8">
        <v>340.09819322815474</v>
      </c>
    </row>
    <row r="15" spans="1:2" x14ac:dyDescent="0.2">
      <c r="A15" s="10" t="s">
        <v>29</v>
      </c>
      <c r="B15" s="1" t="s">
        <v>42</v>
      </c>
    </row>
    <row r="16" spans="1:2" x14ac:dyDescent="0.2">
      <c r="A16" s="9" t="s">
        <v>34</v>
      </c>
      <c r="B16" s="7">
        <v>14.993480682222794</v>
      </c>
    </row>
    <row r="17" spans="1:2" x14ac:dyDescent="0.2">
      <c r="A17" s="9" t="s">
        <v>1</v>
      </c>
      <c r="B17" s="7">
        <v>2.542888205477893</v>
      </c>
    </row>
    <row r="18" spans="1:2" x14ac:dyDescent="0.2">
      <c r="A18" s="9" t="s">
        <v>4</v>
      </c>
      <c r="B18" s="7">
        <v>45.106630483932726</v>
      </c>
    </row>
    <row r="19" spans="1:2" x14ac:dyDescent="0.2">
      <c r="A19" s="9" t="s">
        <v>33</v>
      </c>
      <c r="B19" s="7">
        <v>1.5754063941808365</v>
      </c>
    </row>
    <row r="20" spans="1:2" x14ac:dyDescent="0.2">
      <c r="A20" s="9" t="s">
        <v>2</v>
      </c>
      <c r="B20" s="7">
        <v>4.9328207294216027</v>
      </c>
    </row>
    <row r="21" spans="1:2" x14ac:dyDescent="0.2">
      <c r="A21" s="9" t="s">
        <v>3</v>
      </c>
      <c r="B21" s="7">
        <v>155.18632603062579</v>
      </c>
    </row>
    <row r="22" spans="1:2" x14ac:dyDescent="0.2">
      <c r="A22" s="9" t="s">
        <v>7</v>
      </c>
      <c r="B22" s="7">
        <v>7.1200869753377125</v>
      </c>
    </row>
    <row r="23" spans="1:2" x14ac:dyDescent="0.2">
      <c r="A23" s="9" t="s">
        <v>8</v>
      </c>
      <c r="B23" s="7">
        <v>27.067419793194173</v>
      </c>
    </row>
    <row r="24" spans="1:2" x14ac:dyDescent="0.2">
      <c r="A24" s="9" t="s">
        <v>27</v>
      </c>
      <c r="B24" s="8">
        <v>484.53695590549955</v>
      </c>
    </row>
    <row r="27" spans="1:2" x14ac:dyDescent="0.2">
      <c r="A27" s="1" t="str">
        <f t="shared" ref="A27:A35" si="0">A15</f>
        <v>Row Labels</v>
      </c>
      <c r="B27" s="1" t="s">
        <v>41</v>
      </c>
    </row>
    <row r="28" spans="1:2" x14ac:dyDescent="0.2">
      <c r="A28" s="1" t="str">
        <f t="shared" si="0"/>
        <v>2S Gasified</v>
      </c>
      <c r="B28" s="7">
        <f>B16/SQRT(2)</f>
        <v>10.601991863989239</v>
      </c>
    </row>
    <row r="29" spans="1:2" x14ac:dyDescent="0.2">
      <c r="A29" s="1" t="str">
        <f t="shared" si="0"/>
        <v>Control</v>
      </c>
      <c r="B29" s="7">
        <f>B17/SQRT(2)</f>
        <v>1.7980934938927089</v>
      </c>
    </row>
    <row r="30" spans="1:2" x14ac:dyDescent="0.2">
      <c r="A30" s="1" t="str">
        <f t="shared" si="0"/>
        <v>Incinerated</v>
      </c>
      <c r="B30" s="7">
        <f>B18/SQRT(2)</f>
        <v>31.895204291664669</v>
      </c>
    </row>
    <row r="31" spans="1:2" x14ac:dyDescent="0.2">
      <c r="A31" s="1" t="str">
        <f t="shared" si="0"/>
        <v>LT Gasified</v>
      </c>
      <c r="B31" s="7">
        <f>B19/SQRT(3)</f>
        <v>0.90956130576336369</v>
      </c>
    </row>
    <row r="32" spans="1:2" x14ac:dyDescent="0.2">
      <c r="A32" s="1" t="str">
        <f t="shared" si="0"/>
        <v>P20</v>
      </c>
      <c r="B32" s="7">
        <f>B20/SQRT(2)</f>
        <v>3.4880309881515865</v>
      </c>
    </row>
    <row r="33" spans="1:2" x14ac:dyDescent="0.2">
      <c r="A33" s="1" t="str">
        <f t="shared" si="0"/>
        <v>P50</v>
      </c>
      <c r="B33" s="7">
        <f>B21/SQRT(3)</f>
        <v>89.596867108330841</v>
      </c>
    </row>
    <row r="34" spans="1:2" x14ac:dyDescent="0.2">
      <c r="A34" s="1" t="str">
        <f t="shared" si="0"/>
        <v>Pyrolysed</v>
      </c>
      <c r="B34" s="7">
        <f>B22/SQRT(2)</f>
        <v>5.0346617828993105</v>
      </c>
    </row>
    <row r="35" spans="1:2" x14ac:dyDescent="0.2">
      <c r="A35" s="1" t="str">
        <f t="shared" si="0"/>
        <v>Raw</v>
      </c>
      <c r="B35" s="7">
        <f>B23/SQRT(2)</f>
        <v>19.139556084990577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D486FA-3D8D-2E4C-8B0C-8C53A58BF8F0}">
  <dimension ref="A1:D17"/>
  <sheetViews>
    <sheetView workbookViewId="0">
      <selection activeCell="D5" sqref="D5"/>
    </sheetView>
  </sheetViews>
  <sheetFormatPr baseColWidth="10" defaultColWidth="8.83203125" defaultRowHeight="15" x14ac:dyDescent="0.2"/>
  <cols>
    <col min="1" max="1" width="8.83203125" style="1"/>
    <col min="2" max="2" width="11.1640625" style="1" bestFit="1" customWidth="1"/>
    <col min="3" max="3" width="14.5" style="1" bestFit="1" customWidth="1"/>
    <col min="4" max="16384" width="8.83203125" style="1"/>
  </cols>
  <sheetData>
    <row r="1" spans="1:4" s="5" customFormat="1" x14ac:dyDescent="0.2">
      <c r="A1" s="5" t="s">
        <v>15</v>
      </c>
      <c r="B1" s="5" t="s">
        <v>14</v>
      </c>
      <c r="C1" s="5" t="s">
        <v>25</v>
      </c>
      <c r="D1" s="5" t="s">
        <v>44</v>
      </c>
    </row>
    <row r="2" spans="1:4" x14ac:dyDescent="0.2">
      <c r="A2" s="1">
        <v>1</v>
      </c>
      <c r="B2" s="1" t="s">
        <v>8</v>
      </c>
      <c r="C2" s="2">
        <v>5</v>
      </c>
      <c r="D2" s="1">
        <v>5.43</v>
      </c>
    </row>
    <row r="3" spans="1:4" x14ac:dyDescent="0.2">
      <c r="A3" s="1">
        <v>2</v>
      </c>
      <c r="B3" s="1" t="s">
        <v>8</v>
      </c>
      <c r="C3" s="2">
        <v>5</v>
      </c>
      <c r="D3" s="1">
        <v>5.48</v>
      </c>
    </row>
    <row r="4" spans="1:4" x14ac:dyDescent="0.2">
      <c r="A4" s="1">
        <v>3</v>
      </c>
      <c r="B4" s="1" t="s">
        <v>7</v>
      </c>
      <c r="C4" s="2">
        <v>5</v>
      </c>
      <c r="D4" s="1">
        <v>5.33</v>
      </c>
    </row>
    <row r="5" spans="1:4" x14ac:dyDescent="0.2">
      <c r="A5" s="1">
        <v>4</v>
      </c>
      <c r="B5" s="1" t="s">
        <v>7</v>
      </c>
      <c r="C5" s="2">
        <v>5</v>
      </c>
      <c r="D5" s="1">
        <v>5.45</v>
      </c>
    </row>
    <row r="6" spans="1:4" x14ac:dyDescent="0.2">
      <c r="A6" s="1">
        <v>5</v>
      </c>
      <c r="B6" s="1" t="s">
        <v>34</v>
      </c>
      <c r="C6" s="2">
        <v>5</v>
      </c>
      <c r="D6" s="1">
        <v>5.46</v>
      </c>
    </row>
    <row r="7" spans="1:4" x14ac:dyDescent="0.2">
      <c r="A7" s="1">
        <v>6</v>
      </c>
      <c r="B7" s="1" t="s">
        <v>34</v>
      </c>
      <c r="C7" s="2">
        <v>5</v>
      </c>
      <c r="D7" s="1">
        <v>5.41</v>
      </c>
    </row>
    <row r="8" spans="1:4" x14ac:dyDescent="0.2">
      <c r="A8" s="1">
        <v>7</v>
      </c>
      <c r="B8" s="1" t="s">
        <v>33</v>
      </c>
      <c r="C8" s="2">
        <v>5</v>
      </c>
      <c r="D8" s="1">
        <v>5.42</v>
      </c>
    </row>
    <row r="9" spans="1:4" x14ac:dyDescent="0.2">
      <c r="A9" s="1">
        <v>8</v>
      </c>
      <c r="B9" s="1" t="s">
        <v>33</v>
      </c>
      <c r="C9" s="2">
        <v>5</v>
      </c>
      <c r="D9" s="1">
        <v>5.42</v>
      </c>
    </row>
    <row r="10" spans="1:4" x14ac:dyDescent="0.2">
      <c r="A10" s="1">
        <v>9</v>
      </c>
      <c r="B10" s="1" t="s">
        <v>4</v>
      </c>
      <c r="C10" s="2">
        <v>5</v>
      </c>
      <c r="D10" s="1">
        <v>5.43</v>
      </c>
    </row>
    <row r="11" spans="1:4" x14ac:dyDescent="0.2">
      <c r="A11" s="1">
        <v>10</v>
      </c>
      <c r="B11" s="1" t="s">
        <v>4</v>
      </c>
      <c r="C11" s="2">
        <v>5</v>
      </c>
      <c r="D11" s="1">
        <v>5.42</v>
      </c>
    </row>
    <row r="12" spans="1:4" x14ac:dyDescent="0.2">
      <c r="A12" s="1">
        <v>11</v>
      </c>
      <c r="B12" s="1" t="s">
        <v>3</v>
      </c>
      <c r="C12" s="2">
        <v>5</v>
      </c>
      <c r="D12" s="1">
        <v>5.4</v>
      </c>
    </row>
    <row r="13" spans="1:4" x14ac:dyDescent="0.2">
      <c r="A13" s="1">
        <v>12</v>
      </c>
      <c r="B13" s="1" t="s">
        <v>3</v>
      </c>
      <c r="C13" s="2">
        <v>5</v>
      </c>
      <c r="D13" s="1">
        <v>5.38</v>
      </c>
    </row>
    <row r="14" spans="1:4" x14ac:dyDescent="0.2">
      <c r="A14" s="1">
        <v>13</v>
      </c>
      <c r="B14" s="1" t="s">
        <v>2</v>
      </c>
      <c r="C14" s="2">
        <v>5</v>
      </c>
      <c r="D14" s="1">
        <v>5.37</v>
      </c>
    </row>
    <row r="15" spans="1:4" x14ac:dyDescent="0.2">
      <c r="A15" s="1">
        <v>14</v>
      </c>
      <c r="B15" s="1" t="s">
        <v>2</v>
      </c>
      <c r="C15" s="2">
        <v>5</v>
      </c>
      <c r="D15" s="1">
        <v>5.37</v>
      </c>
    </row>
    <row r="16" spans="1:4" x14ac:dyDescent="0.2">
      <c r="A16" s="1">
        <v>15</v>
      </c>
      <c r="B16" s="1" t="s">
        <v>1</v>
      </c>
      <c r="C16" s="2">
        <v>5</v>
      </c>
      <c r="D16" s="1">
        <v>5.39</v>
      </c>
    </row>
    <row r="17" spans="1:4" x14ac:dyDescent="0.2">
      <c r="A17" s="1">
        <v>16</v>
      </c>
      <c r="B17" s="1" t="s">
        <v>1</v>
      </c>
      <c r="C17" s="2">
        <v>5</v>
      </c>
      <c r="D17" s="1">
        <v>5.37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C6B1D8-2670-094A-BA27-0655A8A6FB56}">
  <dimension ref="A3:B35"/>
  <sheetViews>
    <sheetView topLeftCell="A21" workbookViewId="0">
      <selection activeCell="D5" sqref="D5"/>
    </sheetView>
  </sheetViews>
  <sheetFormatPr baseColWidth="10" defaultColWidth="8.83203125" defaultRowHeight="15" x14ac:dyDescent="0.2"/>
  <cols>
    <col min="1" max="1" width="13.1640625" style="1" bestFit="1" customWidth="1"/>
    <col min="2" max="2" width="12.5" style="1" customWidth="1"/>
    <col min="3" max="16384" width="8.83203125" style="1"/>
  </cols>
  <sheetData>
    <row r="3" spans="1:2" x14ac:dyDescent="0.2">
      <c r="A3" s="10" t="s">
        <v>29</v>
      </c>
      <c r="B3" s="1" t="s">
        <v>46</v>
      </c>
    </row>
    <row r="4" spans="1:2" x14ac:dyDescent="0.2">
      <c r="A4" s="9" t="s">
        <v>34</v>
      </c>
      <c r="B4" s="8">
        <v>5.4350000000000005</v>
      </c>
    </row>
    <row r="5" spans="1:2" x14ac:dyDescent="0.2">
      <c r="A5" s="9" t="s">
        <v>1</v>
      </c>
      <c r="B5" s="8">
        <v>5.38</v>
      </c>
    </row>
    <row r="6" spans="1:2" x14ac:dyDescent="0.2">
      <c r="A6" s="9" t="s">
        <v>4</v>
      </c>
      <c r="B6" s="8">
        <v>5.4249999999999998</v>
      </c>
    </row>
    <row r="7" spans="1:2" x14ac:dyDescent="0.2">
      <c r="A7" s="9" t="s">
        <v>33</v>
      </c>
      <c r="B7" s="8">
        <v>5.42</v>
      </c>
    </row>
    <row r="8" spans="1:2" x14ac:dyDescent="0.2">
      <c r="A8" s="9" t="s">
        <v>2</v>
      </c>
      <c r="B8" s="8">
        <v>5.37</v>
      </c>
    </row>
    <row r="9" spans="1:2" x14ac:dyDescent="0.2">
      <c r="A9" s="9" t="s">
        <v>3</v>
      </c>
      <c r="B9" s="8">
        <v>5.3900000000000006</v>
      </c>
    </row>
    <row r="10" spans="1:2" x14ac:dyDescent="0.2">
      <c r="A10" s="9" t="s">
        <v>7</v>
      </c>
      <c r="B10" s="8">
        <v>5.3900000000000006</v>
      </c>
    </row>
    <row r="11" spans="1:2" x14ac:dyDescent="0.2">
      <c r="A11" s="9" t="s">
        <v>8</v>
      </c>
      <c r="B11" s="8">
        <v>5.4550000000000001</v>
      </c>
    </row>
    <row r="12" spans="1:2" x14ac:dyDescent="0.2">
      <c r="A12" s="9" t="s">
        <v>27</v>
      </c>
      <c r="B12" s="8">
        <v>5.408125000000001</v>
      </c>
    </row>
    <row r="15" spans="1:2" x14ac:dyDescent="0.2">
      <c r="A15" s="10" t="s">
        <v>29</v>
      </c>
      <c r="B15" s="1" t="s">
        <v>45</v>
      </c>
    </row>
    <row r="16" spans="1:2" x14ac:dyDescent="0.2">
      <c r="A16" s="9" t="s">
        <v>34</v>
      </c>
      <c r="B16" s="8">
        <v>3.5355339059210809E-2</v>
      </c>
    </row>
    <row r="17" spans="1:2" x14ac:dyDescent="0.2">
      <c r="A17" s="9" t="s">
        <v>1</v>
      </c>
      <c r="B17" s="8">
        <v>1.4142135623714471E-2</v>
      </c>
    </row>
    <row r="18" spans="1:2" x14ac:dyDescent="0.2">
      <c r="A18" s="9" t="s">
        <v>4</v>
      </c>
      <c r="B18" s="8">
        <v>7.0710678119828424E-3</v>
      </c>
    </row>
    <row r="19" spans="1:2" x14ac:dyDescent="0.2">
      <c r="A19" s="9" t="s">
        <v>33</v>
      </c>
      <c r="B19" s="8">
        <v>0</v>
      </c>
    </row>
    <row r="20" spans="1:2" x14ac:dyDescent="0.2">
      <c r="A20" s="9" t="s">
        <v>2</v>
      </c>
      <c r="B20" s="8">
        <v>0</v>
      </c>
    </row>
    <row r="21" spans="1:2" x14ac:dyDescent="0.2">
      <c r="A21" s="9" t="s">
        <v>3</v>
      </c>
      <c r="B21" s="8">
        <v>1.4142135623212041E-2</v>
      </c>
    </row>
    <row r="22" spans="1:2" x14ac:dyDescent="0.2">
      <c r="A22" s="9" t="s">
        <v>7</v>
      </c>
      <c r="B22" s="8">
        <v>8.4852813742328698E-2</v>
      </c>
    </row>
    <row r="23" spans="1:2" x14ac:dyDescent="0.2">
      <c r="A23" s="9" t="s">
        <v>8</v>
      </c>
      <c r="B23" s="8">
        <v>3.5355339059210809E-2</v>
      </c>
    </row>
    <row r="24" spans="1:2" x14ac:dyDescent="0.2">
      <c r="A24" s="9" t="s">
        <v>27</v>
      </c>
      <c r="B24" s="8">
        <v>3.8853356783179457E-2</v>
      </c>
    </row>
    <row r="27" spans="1:2" x14ac:dyDescent="0.2">
      <c r="A27" s="1" t="str">
        <f t="shared" ref="A27:A35" si="0">A15</f>
        <v>Row Labels</v>
      </c>
      <c r="B27" s="1" t="s">
        <v>41</v>
      </c>
    </row>
    <row r="28" spans="1:2" x14ac:dyDescent="0.2">
      <c r="A28" s="1" t="str">
        <f t="shared" si="0"/>
        <v>2S Gasified</v>
      </c>
      <c r="B28" s="7">
        <f t="shared" ref="B28:B35" si="1">B16/SQRT(2)</f>
        <v>2.4999999999917574E-2</v>
      </c>
    </row>
    <row r="29" spans="1:2" x14ac:dyDescent="0.2">
      <c r="A29" s="1" t="str">
        <f t="shared" si="0"/>
        <v>Control</v>
      </c>
      <c r="B29" s="7">
        <f t="shared" si="1"/>
        <v>9.9999999999883463E-3</v>
      </c>
    </row>
    <row r="30" spans="1:2" x14ac:dyDescent="0.2">
      <c r="A30" s="1" t="str">
        <f t="shared" si="0"/>
        <v>Incinerated</v>
      </c>
      <c r="B30" s="7">
        <f t="shared" si="1"/>
        <v>5.000000000082991E-3</v>
      </c>
    </row>
    <row r="31" spans="1:2" x14ac:dyDescent="0.2">
      <c r="A31" s="1" t="str">
        <f t="shared" si="0"/>
        <v>LT Gasified</v>
      </c>
      <c r="B31" s="7">
        <f t="shared" si="1"/>
        <v>0</v>
      </c>
    </row>
    <row r="32" spans="1:2" x14ac:dyDescent="0.2">
      <c r="A32" s="1" t="str">
        <f t="shared" si="0"/>
        <v>P20</v>
      </c>
      <c r="B32" s="7">
        <f t="shared" si="1"/>
        <v>0</v>
      </c>
    </row>
    <row r="33" spans="1:2" x14ac:dyDescent="0.2">
      <c r="A33" s="1" t="str">
        <f t="shared" si="0"/>
        <v>P50</v>
      </c>
      <c r="B33" s="7">
        <f t="shared" si="1"/>
        <v>9.999999999633075E-3</v>
      </c>
    </row>
    <row r="34" spans="1:2" x14ac:dyDescent="0.2">
      <c r="A34" s="1" t="str">
        <f t="shared" si="0"/>
        <v>Pyrolysed</v>
      </c>
      <c r="B34" s="7">
        <f t="shared" si="1"/>
        <v>5.999999999995969E-2</v>
      </c>
    </row>
    <row r="35" spans="1:2" x14ac:dyDescent="0.2">
      <c r="A35" s="1" t="str">
        <f t="shared" si="0"/>
        <v>Raw</v>
      </c>
      <c r="B35" s="7">
        <f t="shared" si="1"/>
        <v>2.4999999999917574E-2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412A84-2399-994A-9E3B-32DAF7CD9948}">
  <dimension ref="A1:E17"/>
  <sheetViews>
    <sheetView workbookViewId="0">
      <selection activeCell="D5" sqref="D5"/>
    </sheetView>
  </sheetViews>
  <sheetFormatPr baseColWidth="10" defaultColWidth="8.83203125" defaultRowHeight="15" x14ac:dyDescent="0.2"/>
  <cols>
    <col min="1" max="1" width="8.83203125" style="1"/>
    <col min="2" max="2" width="11.1640625" style="1" bestFit="1" customWidth="1"/>
    <col min="3" max="3" width="14.5" style="1" bestFit="1" customWidth="1"/>
    <col min="4" max="4" width="10.5" style="1" bestFit="1" customWidth="1"/>
    <col min="5" max="16384" width="8.83203125" style="1"/>
  </cols>
  <sheetData>
    <row r="1" spans="1:5" x14ac:dyDescent="0.2">
      <c r="A1" s="5" t="s">
        <v>15</v>
      </c>
      <c r="B1" s="5" t="s">
        <v>14</v>
      </c>
      <c r="C1" s="5" t="s">
        <v>25</v>
      </c>
      <c r="D1" s="5" t="s">
        <v>48</v>
      </c>
      <c r="E1" s="5" t="s">
        <v>47</v>
      </c>
    </row>
    <row r="2" spans="1:5" x14ac:dyDescent="0.2">
      <c r="A2" s="1">
        <v>1</v>
      </c>
      <c r="B2" s="1" t="s">
        <v>8</v>
      </c>
      <c r="C2" s="2">
        <v>5</v>
      </c>
      <c r="D2" s="1">
        <v>0.31</v>
      </c>
      <c r="E2" s="13">
        <f t="shared" ref="E2:E17" si="0">1.413/1.3725*D2</f>
        <v>0.31914754098360659</v>
      </c>
    </row>
    <row r="3" spans="1:5" x14ac:dyDescent="0.2">
      <c r="A3" s="1">
        <v>2</v>
      </c>
      <c r="B3" s="1" t="s">
        <v>8</v>
      </c>
      <c r="C3" s="2">
        <v>5</v>
      </c>
      <c r="D3" s="1">
        <v>0.31</v>
      </c>
      <c r="E3" s="13">
        <f t="shared" si="0"/>
        <v>0.31914754098360659</v>
      </c>
    </row>
    <row r="4" spans="1:5" x14ac:dyDescent="0.2">
      <c r="A4" s="1">
        <v>3</v>
      </c>
      <c r="B4" s="1" t="s">
        <v>7</v>
      </c>
      <c r="C4" s="2">
        <v>5</v>
      </c>
      <c r="D4" s="1">
        <v>0.55500000000000005</v>
      </c>
      <c r="E4" s="13">
        <f t="shared" si="0"/>
        <v>0.57137704918032794</v>
      </c>
    </row>
    <row r="5" spans="1:5" x14ac:dyDescent="0.2">
      <c r="A5" s="1">
        <v>4</v>
      </c>
      <c r="B5" s="1" t="s">
        <v>7</v>
      </c>
      <c r="C5" s="2">
        <v>5</v>
      </c>
      <c r="D5" s="1">
        <v>0.34599999999999997</v>
      </c>
      <c r="E5" s="13">
        <f t="shared" si="0"/>
        <v>0.35620983606557377</v>
      </c>
    </row>
    <row r="6" spans="1:5" x14ac:dyDescent="0.2">
      <c r="A6" s="1">
        <v>5</v>
      </c>
      <c r="B6" s="1" t="s">
        <v>34</v>
      </c>
      <c r="C6" s="2">
        <v>5</v>
      </c>
      <c r="D6" s="1">
        <v>0.29699999999999999</v>
      </c>
      <c r="E6" s="13">
        <f t="shared" si="0"/>
        <v>0.30576393442622951</v>
      </c>
    </row>
    <row r="7" spans="1:5" x14ac:dyDescent="0.2">
      <c r="A7" s="1">
        <v>6</v>
      </c>
      <c r="B7" s="1" t="s">
        <v>34</v>
      </c>
      <c r="C7" s="2">
        <v>5</v>
      </c>
      <c r="D7" s="1">
        <v>0.311</v>
      </c>
      <c r="E7" s="13">
        <f t="shared" si="0"/>
        <v>0.32017704918032791</v>
      </c>
    </row>
    <row r="8" spans="1:5" x14ac:dyDescent="0.2">
      <c r="A8" s="1">
        <v>7</v>
      </c>
      <c r="B8" s="1" t="s">
        <v>33</v>
      </c>
      <c r="C8" s="2">
        <v>5</v>
      </c>
      <c r="D8" s="1">
        <v>0.28499999999999998</v>
      </c>
      <c r="E8" s="13">
        <f t="shared" si="0"/>
        <v>0.29340983606557375</v>
      </c>
    </row>
    <row r="9" spans="1:5" x14ac:dyDescent="0.2">
      <c r="A9" s="1">
        <v>8</v>
      </c>
      <c r="B9" s="1" t="s">
        <v>33</v>
      </c>
      <c r="C9" s="2">
        <v>5</v>
      </c>
      <c r="D9" s="1">
        <v>0.34</v>
      </c>
      <c r="E9" s="13">
        <f t="shared" si="0"/>
        <v>0.35003278688524597</v>
      </c>
    </row>
    <row r="10" spans="1:5" x14ac:dyDescent="0.2">
      <c r="A10" s="1">
        <v>9</v>
      </c>
      <c r="B10" s="1" t="s">
        <v>4</v>
      </c>
      <c r="C10" s="2">
        <v>5</v>
      </c>
      <c r="D10" s="1">
        <v>0.29099999999999998</v>
      </c>
      <c r="E10" s="13">
        <f t="shared" si="0"/>
        <v>0.29958688524590166</v>
      </c>
    </row>
    <row r="11" spans="1:5" x14ac:dyDescent="0.2">
      <c r="A11" s="1">
        <v>10</v>
      </c>
      <c r="B11" s="1" t="s">
        <v>4</v>
      </c>
      <c r="C11" s="2">
        <v>5</v>
      </c>
      <c r="D11" s="1">
        <v>0.313</v>
      </c>
      <c r="E11" s="13">
        <f t="shared" si="0"/>
        <v>0.32223606557377049</v>
      </c>
    </row>
    <row r="12" spans="1:5" x14ac:dyDescent="0.2">
      <c r="A12" s="1">
        <v>11</v>
      </c>
      <c r="B12" s="1" t="s">
        <v>3</v>
      </c>
      <c r="C12" s="2">
        <v>5</v>
      </c>
      <c r="D12" s="1">
        <v>0.31900000000000001</v>
      </c>
      <c r="E12" s="13">
        <f t="shared" si="0"/>
        <v>0.3284131147540984</v>
      </c>
    </row>
    <row r="13" spans="1:5" x14ac:dyDescent="0.2">
      <c r="A13" s="1">
        <v>12</v>
      </c>
      <c r="B13" s="1" t="s">
        <v>3</v>
      </c>
      <c r="C13" s="2">
        <v>5</v>
      </c>
      <c r="D13" s="1">
        <v>0.28799999999999998</v>
      </c>
      <c r="E13" s="13">
        <f t="shared" si="0"/>
        <v>0.2964983606557377</v>
      </c>
    </row>
    <row r="14" spans="1:5" x14ac:dyDescent="0.2">
      <c r="A14" s="1">
        <v>13</v>
      </c>
      <c r="B14" s="1" t="s">
        <v>2</v>
      </c>
      <c r="C14" s="2">
        <v>5</v>
      </c>
      <c r="D14" s="1">
        <v>0.318</v>
      </c>
      <c r="E14" s="13">
        <f t="shared" si="0"/>
        <v>0.32738360655737708</v>
      </c>
    </row>
    <row r="15" spans="1:5" x14ac:dyDescent="0.2">
      <c r="A15" s="1">
        <v>14</v>
      </c>
      <c r="B15" s="1" t="s">
        <v>2</v>
      </c>
      <c r="C15" s="2">
        <v>5</v>
      </c>
      <c r="D15" s="1">
        <v>0.308</v>
      </c>
      <c r="E15" s="13">
        <f t="shared" si="0"/>
        <v>0.31708852459016396</v>
      </c>
    </row>
    <row r="16" spans="1:5" x14ac:dyDescent="0.2">
      <c r="A16" s="1">
        <v>15</v>
      </c>
      <c r="B16" s="1" t="s">
        <v>1</v>
      </c>
      <c r="C16" s="2">
        <v>5</v>
      </c>
      <c r="D16" s="1">
        <v>0.28799999999999998</v>
      </c>
      <c r="E16" s="13">
        <f t="shared" si="0"/>
        <v>0.2964983606557377</v>
      </c>
    </row>
    <row r="17" spans="1:5" x14ac:dyDescent="0.2">
      <c r="A17" s="1">
        <v>16</v>
      </c>
      <c r="B17" s="1" t="s">
        <v>1</v>
      </c>
      <c r="C17" s="2">
        <v>5</v>
      </c>
      <c r="D17" s="1">
        <v>0.28699999999999998</v>
      </c>
      <c r="E17" s="13">
        <f t="shared" si="0"/>
        <v>0.29546885245901638</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A0E9A1-2205-A746-9124-69EEA9AA705A}">
  <dimension ref="A3:B35"/>
  <sheetViews>
    <sheetView topLeftCell="A21" workbookViewId="0">
      <selection activeCell="D5" sqref="D5"/>
    </sheetView>
  </sheetViews>
  <sheetFormatPr baseColWidth="10" defaultColWidth="8.83203125" defaultRowHeight="15" x14ac:dyDescent="0.2"/>
  <cols>
    <col min="1" max="1" width="13.1640625" style="1" customWidth="1"/>
    <col min="2" max="2" width="18.1640625" style="1" customWidth="1"/>
    <col min="3" max="16384" width="8.83203125" style="1"/>
  </cols>
  <sheetData>
    <row r="3" spans="1:2" x14ac:dyDescent="0.2">
      <c r="A3" s="10" t="s">
        <v>29</v>
      </c>
      <c r="B3" s="1" t="s">
        <v>50</v>
      </c>
    </row>
    <row r="4" spans="1:2" x14ac:dyDescent="0.2">
      <c r="A4" s="9" t="s">
        <v>34</v>
      </c>
      <c r="B4" s="13">
        <v>0.31297049180327874</v>
      </c>
    </row>
    <row r="5" spans="1:2" x14ac:dyDescent="0.2">
      <c r="A5" s="9" t="s">
        <v>1</v>
      </c>
      <c r="B5" s="13">
        <v>0.29598360655737704</v>
      </c>
    </row>
    <row r="6" spans="1:2" x14ac:dyDescent="0.2">
      <c r="A6" s="9" t="s">
        <v>4</v>
      </c>
      <c r="B6" s="13">
        <v>0.3109114754098361</v>
      </c>
    </row>
    <row r="7" spans="1:2" x14ac:dyDescent="0.2">
      <c r="A7" s="9" t="s">
        <v>33</v>
      </c>
      <c r="B7" s="13">
        <v>0.32172131147540983</v>
      </c>
    </row>
    <row r="8" spans="1:2" x14ac:dyDescent="0.2">
      <c r="A8" s="9" t="s">
        <v>2</v>
      </c>
      <c r="B8" s="13">
        <v>0.32223606557377049</v>
      </c>
    </row>
    <row r="9" spans="1:2" x14ac:dyDescent="0.2">
      <c r="A9" s="9" t="s">
        <v>3</v>
      </c>
      <c r="B9" s="13">
        <v>0.31245573770491808</v>
      </c>
    </row>
    <row r="10" spans="1:2" x14ac:dyDescent="0.2">
      <c r="A10" s="9" t="s">
        <v>7</v>
      </c>
      <c r="B10" s="13">
        <v>0.46379344262295086</v>
      </c>
    </row>
    <row r="11" spans="1:2" x14ac:dyDescent="0.2">
      <c r="A11" s="9" t="s">
        <v>8</v>
      </c>
      <c r="B11" s="13">
        <v>0.31914754098360659</v>
      </c>
    </row>
    <row r="12" spans="1:2" x14ac:dyDescent="0.2">
      <c r="A12" s="9" t="s">
        <v>27</v>
      </c>
      <c r="B12" s="8">
        <v>0.33240245901639343</v>
      </c>
    </row>
    <row r="15" spans="1:2" x14ac:dyDescent="0.2">
      <c r="A15" s="10" t="s">
        <v>29</v>
      </c>
      <c r="B15" s="1" t="s">
        <v>49</v>
      </c>
    </row>
    <row r="16" spans="1:2" x14ac:dyDescent="0.2">
      <c r="A16" s="9" t="s">
        <v>34</v>
      </c>
      <c r="B16" s="13">
        <v>1.0191611180641377E-2</v>
      </c>
    </row>
    <row r="17" spans="1:2" x14ac:dyDescent="0.2">
      <c r="A17" s="9" t="s">
        <v>1</v>
      </c>
      <c r="B17" s="13">
        <v>7.2797222718983695E-4</v>
      </c>
    </row>
    <row r="18" spans="1:2" x14ac:dyDescent="0.2">
      <c r="A18" s="9" t="s">
        <v>4</v>
      </c>
      <c r="B18" s="13">
        <v>1.6015388998151282E-2</v>
      </c>
    </row>
    <row r="19" spans="1:2" x14ac:dyDescent="0.2">
      <c r="A19" s="9" t="s">
        <v>33</v>
      </c>
      <c r="B19" s="13">
        <v>4.003847249538315E-2</v>
      </c>
    </row>
    <row r="20" spans="1:2" x14ac:dyDescent="0.2">
      <c r="A20" s="9" t="s">
        <v>2</v>
      </c>
      <c r="B20" s="13">
        <v>7.2797222718888376E-3</v>
      </c>
    </row>
    <row r="21" spans="1:2" x14ac:dyDescent="0.2">
      <c r="A21" s="9" t="s">
        <v>3</v>
      </c>
      <c r="B21" s="13">
        <v>2.2567139042851122E-2</v>
      </c>
    </row>
    <row r="22" spans="1:2" x14ac:dyDescent="0.2">
      <c r="A22" s="9" t="s">
        <v>7</v>
      </c>
      <c r="B22" s="13">
        <v>0.15214619548245381</v>
      </c>
    </row>
    <row r="23" spans="1:2" x14ac:dyDescent="0.2">
      <c r="A23" s="9" t="s">
        <v>8</v>
      </c>
      <c r="B23" s="13">
        <v>0</v>
      </c>
    </row>
    <row r="24" spans="1:2" x14ac:dyDescent="0.2">
      <c r="A24" s="9" t="s">
        <v>27</v>
      </c>
      <c r="B24" s="8">
        <v>6.6390508366652209E-2</v>
      </c>
    </row>
    <row r="27" spans="1:2" x14ac:dyDescent="0.2">
      <c r="A27" s="1" t="str">
        <f t="shared" ref="A27:A35" si="0">A15</f>
        <v>Row Labels</v>
      </c>
    </row>
    <row r="28" spans="1:2" x14ac:dyDescent="0.2">
      <c r="A28" s="1" t="str">
        <f t="shared" si="0"/>
        <v>2S Gasified</v>
      </c>
      <c r="B28" s="7">
        <f t="shared" ref="B28:B35" si="1">B16/SQRT(2)</f>
        <v>7.2065573770481528E-3</v>
      </c>
    </row>
    <row r="29" spans="1:2" x14ac:dyDescent="0.2">
      <c r="A29" s="1" t="str">
        <f t="shared" si="0"/>
        <v>Control</v>
      </c>
      <c r="B29" s="7">
        <f t="shared" si="1"/>
        <v>5.1475409836140764E-4</v>
      </c>
    </row>
    <row r="30" spans="1:2" x14ac:dyDescent="0.2">
      <c r="A30" s="1" t="str">
        <f t="shared" si="0"/>
        <v>Incinerated</v>
      </c>
      <c r="B30" s="7">
        <f t="shared" si="1"/>
        <v>1.1324590163933199E-2</v>
      </c>
    </row>
    <row r="31" spans="1:2" x14ac:dyDescent="0.2">
      <c r="A31" s="1" t="str">
        <f t="shared" si="0"/>
        <v>LT Gasified</v>
      </c>
      <c r="B31" s="7">
        <f t="shared" si="1"/>
        <v>2.8311475409836494E-2</v>
      </c>
    </row>
    <row r="32" spans="1:2" x14ac:dyDescent="0.2">
      <c r="A32" s="1" t="str">
        <f t="shared" si="0"/>
        <v>P20</v>
      </c>
      <c r="B32" s="7">
        <f t="shared" si="1"/>
        <v>5.1475409836073361E-3</v>
      </c>
    </row>
    <row r="33" spans="1:2" x14ac:dyDescent="0.2">
      <c r="A33" s="1" t="str">
        <f t="shared" si="0"/>
        <v>P50</v>
      </c>
      <c r="B33" s="7">
        <f t="shared" si="1"/>
        <v>1.5957377049179721E-2</v>
      </c>
    </row>
    <row r="34" spans="1:2" x14ac:dyDescent="0.2">
      <c r="A34" s="1" t="str">
        <f t="shared" si="0"/>
        <v>Pyrolysed</v>
      </c>
      <c r="B34" s="7">
        <f t="shared" si="1"/>
        <v>0.10758360655737714</v>
      </c>
    </row>
    <row r="35" spans="1:2" x14ac:dyDescent="0.2">
      <c r="A35" s="1" t="str">
        <f t="shared" si="0"/>
        <v>Raw</v>
      </c>
      <c r="B35" s="7">
        <f t="shared" si="1"/>
        <v>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4250CD-21A6-3D4F-BA31-99B0B4D0161B}">
  <dimension ref="A1:D17"/>
  <sheetViews>
    <sheetView workbookViewId="0">
      <selection activeCell="D5" sqref="D5"/>
    </sheetView>
  </sheetViews>
  <sheetFormatPr baseColWidth="10" defaultColWidth="8.83203125" defaultRowHeight="15" x14ac:dyDescent="0.2"/>
  <cols>
    <col min="1" max="1" width="11.1640625" style="1" bestFit="1" customWidth="1"/>
    <col min="2" max="2" width="17.5" style="1" bestFit="1" customWidth="1"/>
    <col min="3" max="16384" width="8.83203125" style="1"/>
  </cols>
  <sheetData>
    <row r="1" spans="1:4" s="5" customFormat="1" x14ac:dyDescent="0.2">
      <c r="A1" s="5" t="s">
        <v>40</v>
      </c>
      <c r="B1" s="5" t="s">
        <v>52</v>
      </c>
      <c r="C1" s="5" t="s">
        <v>51</v>
      </c>
      <c r="D1" s="5" t="s">
        <v>44</v>
      </c>
    </row>
    <row r="2" spans="1:4" x14ac:dyDescent="0.2">
      <c r="A2" s="1" t="s">
        <v>17</v>
      </c>
      <c r="B2" s="1">
        <v>5.8853266331658292</v>
      </c>
      <c r="C2" s="1">
        <v>0.31914754098360659</v>
      </c>
      <c r="D2" s="1">
        <v>5.43</v>
      </c>
    </row>
    <row r="3" spans="1:4" x14ac:dyDescent="0.2">
      <c r="A3" s="1" t="s">
        <v>17</v>
      </c>
      <c r="B3" s="1">
        <v>8.9988542713567874</v>
      </c>
      <c r="C3" s="1">
        <v>0.31914754098360659</v>
      </c>
      <c r="D3" s="1">
        <v>5.48</v>
      </c>
    </row>
    <row r="4" spans="1:4" x14ac:dyDescent="0.2">
      <c r="A4" s="1" t="s">
        <v>7</v>
      </c>
      <c r="B4" s="1">
        <v>4.7162790697674417</v>
      </c>
      <c r="C4" s="1">
        <v>0.57137704918032794</v>
      </c>
      <c r="D4" s="1">
        <v>5.33</v>
      </c>
    </row>
    <row r="5" spans="1:4" x14ac:dyDescent="0.2">
      <c r="A5" s="1" t="s">
        <v>7</v>
      </c>
      <c r="B5" s="1">
        <v>4.8577674418604646</v>
      </c>
      <c r="C5" s="1">
        <v>0.35620983606557377</v>
      </c>
      <c r="D5" s="1">
        <v>5.45</v>
      </c>
    </row>
    <row r="6" spans="1:4" x14ac:dyDescent="0.2">
      <c r="A6" s="1" t="s">
        <v>6</v>
      </c>
      <c r="B6" s="1">
        <v>4.8558767772511846</v>
      </c>
      <c r="C6" s="1">
        <v>0.30576393442622951</v>
      </c>
      <c r="D6" s="1">
        <v>5.46</v>
      </c>
    </row>
    <row r="7" spans="1:4" x14ac:dyDescent="0.2">
      <c r="A7" s="1" t="s">
        <v>6</v>
      </c>
      <c r="B7" s="1">
        <v>4.9034834123222746</v>
      </c>
      <c r="C7" s="1">
        <v>0.32017704918032791</v>
      </c>
      <c r="D7" s="1">
        <v>5.41</v>
      </c>
    </row>
    <row r="8" spans="1:4" x14ac:dyDescent="0.2">
      <c r="A8" s="1" t="s">
        <v>5</v>
      </c>
      <c r="B8" s="1">
        <v>5.3266985645933023</v>
      </c>
      <c r="C8" s="1">
        <v>0.29340983606557375</v>
      </c>
      <c r="D8" s="1">
        <v>5.42</v>
      </c>
    </row>
    <row r="9" spans="1:4" x14ac:dyDescent="0.2">
      <c r="A9" s="1" t="s">
        <v>5</v>
      </c>
      <c r="B9" s="1">
        <v>5.3742583732057421</v>
      </c>
      <c r="C9" s="1">
        <v>0.35003278688524597</v>
      </c>
      <c r="D9" s="1">
        <v>5.42</v>
      </c>
    </row>
    <row r="10" spans="1:4" x14ac:dyDescent="0.2">
      <c r="A10" s="1" t="s">
        <v>4</v>
      </c>
      <c r="B10" s="1">
        <v>6.7189199999999998</v>
      </c>
      <c r="C10" s="1">
        <v>0.29958688524590166</v>
      </c>
      <c r="D10" s="1">
        <v>5.43</v>
      </c>
    </row>
    <row r="11" spans="1:4" x14ac:dyDescent="0.2">
      <c r="A11" s="1" t="s">
        <v>4</v>
      </c>
      <c r="B11" s="1">
        <v>4.9348000000000001</v>
      </c>
      <c r="C11" s="1">
        <v>0.32223606557377049</v>
      </c>
      <c r="D11" s="1">
        <v>5.42</v>
      </c>
    </row>
    <row r="12" spans="1:4" x14ac:dyDescent="0.2">
      <c r="A12" s="1" t="s">
        <v>3</v>
      </c>
      <c r="B12" s="1">
        <v>10.872118226600984</v>
      </c>
      <c r="C12" s="1">
        <v>0.3284131147540984</v>
      </c>
      <c r="D12" s="1">
        <v>5.4</v>
      </c>
    </row>
    <row r="13" spans="1:4" x14ac:dyDescent="0.2">
      <c r="A13" s="1" t="s">
        <v>3</v>
      </c>
      <c r="B13" s="1">
        <v>9.966108374384234</v>
      </c>
      <c r="C13" s="1">
        <v>0.2964983606557377</v>
      </c>
      <c r="D13" s="1">
        <v>5.38</v>
      </c>
    </row>
    <row r="14" spans="1:4" x14ac:dyDescent="0.2">
      <c r="A14" s="1" t="s">
        <v>2</v>
      </c>
      <c r="B14" s="1">
        <v>7.0211842105263145</v>
      </c>
      <c r="C14" s="1">
        <v>0.32738360655737708</v>
      </c>
      <c r="D14" s="1">
        <v>5.37</v>
      </c>
    </row>
    <row r="15" spans="1:4" x14ac:dyDescent="0.2">
      <c r="A15" s="1" t="s">
        <v>2</v>
      </c>
      <c r="B15" s="1">
        <v>7.2122368421052618</v>
      </c>
      <c r="C15" s="1">
        <v>0.31708852459016396</v>
      </c>
      <c r="D15" s="1">
        <v>5.37</v>
      </c>
    </row>
    <row r="16" spans="1:4" x14ac:dyDescent="0.2">
      <c r="A16" s="1" t="s">
        <v>1</v>
      </c>
      <c r="B16" s="1">
        <v>6.5754950495049513</v>
      </c>
      <c r="C16" s="1">
        <v>0.2964983606557377</v>
      </c>
      <c r="D16" s="1">
        <v>5.39</v>
      </c>
    </row>
    <row r="17" spans="1:4" x14ac:dyDescent="0.2">
      <c r="A17" s="1" t="s">
        <v>1</v>
      </c>
      <c r="B17" s="1">
        <v>5.4319306930693072</v>
      </c>
      <c r="C17" s="1">
        <v>0.29546885245901638</v>
      </c>
      <c r="D17" s="1">
        <v>5.37</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249CD5-E25D-4F40-82E1-87EE73FDC5CD}">
  <dimension ref="A1:G10"/>
  <sheetViews>
    <sheetView workbookViewId="0">
      <selection activeCell="D5" sqref="D5"/>
    </sheetView>
  </sheetViews>
  <sheetFormatPr baseColWidth="10" defaultColWidth="8.83203125" defaultRowHeight="15" x14ac:dyDescent="0.2"/>
  <cols>
    <col min="1" max="1" width="8.83203125" style="1"/>
    <col min="2" max="2" width="11.1640625" style="1" bestFit="1" customWidth="1"/>
    <col min="3" max="3" width="17.5" style="1" bestFit="1" customWidth="1"/>
    <col min="4" max="4" width="22.33203125" style="1" bestFit="1" customWidth="1"/>
    <col min="5" max="5" width="11.83203125" style="1" bestFit="1" customWidth="1"/>
    <col min="6" max="6" width="20" style="1" bestFit="1" customWidth="1"/>
    <col min="7" max="7" width="21.5" style="1" bestFit="1" customWidth="1"/>
    <col min="8" max="16384" width="8.83203125" style="1"/>
  </cols>
  <sheetData>
    <row r="1" spans="1:7" s="5" customFormat="1" x14ac:dyDescent="0.2">
      <c r="A1" s="5" t="s">
        <v>15</v>
      </c>
      <c r="B1" s="5" t="s">
        <v>14</v>
      </c>
      <c r="C1" s="5" t="s">
        <v>13</v>
      </c>
      <c r="D1" s="5" t="s">
        <v>12</v>
      </c>
      <c r="E1" s="5" t="s">
        <v>11</v>
      </c>
      <c r="F1" s="5" t="s">
        <v>10</v>
      </c>
      <c r="G1" s="5" t="s">
        <v>9</v>
      </c>
    </row>
    <row r="2" spans="1:7" x14ac:dyDescent="0.2">
      <c r="A2" s="1">
        <v>1</v>
      </c>
      <c r="B2" s="1" t="s">
        <v>8</v>
      </c>
      <c r="C2" s="2">
        <v>19.899999999999999</v>
      </c>
      <c r="D2" s="1">
        <v>18.89</v>
      </c>
      <c r="E2" s="2">
        <f t="shared" ref="E2:E9" si="0">C2-D2</f>
        <v>1.009999999999998</v>
      </c>
      <c r="F2" s="2">
        <f t="shared" ref="F2:F9" si="1">E2/C2*100</f>
        <v>5.0753768844221012</v>
      </c>
      <c r="G2" s="2">
        <f t="shared" ref="G2:G9" si="2">100-F2</f>
        <v>94.924623115577901</v>
      </c>
    </row>
    <row r="3" spans="1:7" x14ac:dyDescent="0.2">
      <c r="A3" s="1">
        <v>2</v>
      </c>
      <c r="B3" s="1" t="s">
        <v>7</v>
      </c>
      <c r="C3" s="2">
        <v>21.5</v>
      </c>
      <c r="D3" s="1">
        <v>20.28</v>
      </c>
      <c r="E3" s="2">
        <f t="shared" si="0"/>
        <v>1.2199999999999989</v>
      </c>
      <c r="F3" s="2">
        <f t="shared" si="1"/>
        <v>5.6744186046511578</v>
      </c>
      <c r="G3" s="2">
        <f t="shared" si="2"/>
        <v>94.325581395348848</v>
      </c>
    </row>
    <row r="4" spans="1:7" x14ac:dyDescent="0.2">
      <c r="A4" s="1">
        <v>3</v>
      </c>
      <c r="B4" s="1" t="s">
        <v>6</v>
      </c>
      <c r="C4" s="2">
        <v>21.1</v>
      </c>
      <c r="D4" s="1">
        <v>20.09</v>
      </c>
      <c r="E4" s="2">
        <f t="shared" si="0"/>
        <v>1.0100000000000016</v>
      </c>
      <c r="F4" s="2">
        <f t="shared" si="1"/>
        <v>4.7867298578199122</v>
      </c>
      <c r="G4" s="2">
        <f t="shared" si="2"/>
        <v>95.213270142180093</v>
      </c>
    </row>
    <row r="5" spans="1:7" x14ac:dyDescent="0.2">
      <c r="A5" s="1">
        <v>4</v>
      </c>
      <c r="B5" s="1" t="s">
        <v>5</v>
      </c>
      <c r="C5" s="2">
        <v>20.9</v>
      </c>
      <c r="D5" s="1">
        <v>19.88</v>
      </c>
      <c r="E5" s="2">
        <f t="shared" si="0"/>
        <v>1.0199999999999996</v>
      </c>
      <c r="F5" s="2">
        <f t="shared" si="1"/>
        <v>4.8803827751196156</v>
      </c>
      <c r="G5" s="2">
        <f t="shared" si="2"/>
        <v>95.119617224880386</v>
      </c>
    </row>
    <row r="6" spans="1:7" x14ac:dyDescent="0.2">
      <c r="A6" s="1">
        <v>5</v>
      </c>
      <c r="B6" s="1" t="s">
        <v>4</v>
      </c>
      <c r="C6" s="2">
        <v>20</v>
      </c>
      <c r="D6" s="1">
        <v>18.98</v>
      </c>
      <c r="E6" s="2">
        <f t="shared" si="0"/>
        <v>1.0199999999999996</v>
      </c>
      <c r="F6" s="2">
        <f t="shared" si="1"/>
        <v>5.0999999999999979</v>
      </c>
      <c r="G6" s="2">
        <f t="shared" si="2"/>
        <v>94.9</v>
      </c>
    </row>
    <row r="7" spans="1:7" x14ac:dyDescent="0.2">
      <c r="A7" s="1">
        <v>6</v>
      </c>
      <c r="B7" s="1" t="s">
        <v>3</v>
      </c>
      <c r="C7" s="2">
        <v>20.3</v>
      </c>
      <c r="D7" s="1">
        <v>19.36</v>
      </c>
      <c r="E7" s="2">
        <f t="shared" si="0"/>
        <v>0.94000000000000128</v>
      </c>
      <c r="F7" s="2">
        <f t="shared" si="1"/>
        <v>4.6305418719211886</v>
      </c>
      <c r="G7" s="2">
        <f t="shared" si="2"/>
        <v>95.369458128078804</v>
      </c>
    </row>
    <row r="8" spans="1:7" x14ac:dyDescent="0.2">
      <c r="A8" s="1">
        <v>7</v>
      </c>
      <c r="B8" s="1" t="s">
        <v>2</v>
      </c>
      <c r="C8" s="2">
        <v>19</v>
      </c>
      <c r="D8" s="1">
        <v>18.149999999999999</v>
      </c>
      <c r="E8" s="2">
        <f t="shared" si="0"/>
        <v>0.85000000000000142</v>
      </c>
      <c r="F8" s="2">
        <f t="shared" si="1"/>
        <v>4.473684210526323</v>
      </c>
      <c r="G8" s="2">
        <f t="shared" si="2"/>
        <v>95.526315789473671</v>
      </c>
    </row>
    <row r="9" spans="1:7" x14ac:dyDescent="0.2">
      <c r="A9" s="1">
        <v>8</v>
      </c>
      <c r="B9" s="1" t="s">
        <v>1</v>
      </c>
      <c r="C9" s="2">
        <v>20.2</v>
      </c>
      <c r="D9" s="1">
        <v>19.25</v>
      </c>
      <c r="E9" s="2">
        <f t="shared" si="0"/>
        <v>0.94999999999999929</v>
      </c>
      <c r="F9" s="2">
        <f t="shared" si="1"/>
        <v>4.7029702970296992</v>
      </c>
      <c r="G9" s="2">
        <f t="shared" si="2"/>
        <v>95.297029702970306</v>
      </c>
    </row>
    <row r="10" spans="1:7" x14ac:dyDescent="0.2">
      <c r="E10" s="4" t="s">
        <v>0</v>
      </c>
      <c r="F10" s="3">
        <f>AVERAGE(F2:F9)</f>
        <v>4.9155130626862498</v>
      </c>
      <c r="G10" s="2"/>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3B4463-839C-9D46-882B-BF882E50CBE9}">
  <dimension ref="A1:K19"/>
  <sheetViews>
    <sheetView workbookViewId="0">
      <selection activeCell="D5" sqref="D5"/>
    </sheetView>
  </sheetViews>
  <sheetFormatPr baseColWidth="10" defaultColWidth="8.83203125" defaultRowHeight="15" x14ac:dyDescent="0.2"/>
  <cols>
    <col min="1" max="1" width="8.83203125" style="1"/>
    <col min="2" max="2" width="11.1640625" style="1" bestFit="1" customWidth="1"/>
    <col min="3" max="3" width="14.5" style="1" bestFit="1" customWidth="1"/>
    <col min="4" max="4" width="21.5" style="1" bestFit="1" customWidth="1"/>
    <col min="5" max="5" width="15.33203125" style="1" bestFit="1" customWidth="1"/>
    <col min="6" max="6" width="28" style="1" bestFit="1" customWidth="1"/>
    <col min="7" max="7" width="13.6640625" style="1" bestFit="1" customWidth="1"/>
    <col min="8" max="8" width="19.5" style="1" bestFit="1" customWidth="1"/>
    <col min="9" max="9" width="29" style="1" bestFit="1" customWidth="1"/>
    <col min="10" max="10" width="24.5" style="1" bestFit="1" customWidth="1"/>
    <col min="11" max="11" width="13.5" style="1" bestFit="1" customWidth="1"/>
    <col min="12" max="16384" width="8.83203125" style="1"/>
  </cols>
  <sheetData>
    <row r="1" spans="1:11" s="5" customFormat="1" x14ac:dyDescent="0.2">
      <c r="A1" s="5" t="s">
        <v>15</v>
      </c>
      <c r="B1" s="5" t="s">
        <v>14</v>
      </c>
      <c r="C1" s="5" t="s">
        <v>25</v>
      </c>
      <c r="D1" s="5" t="s">
        <v>9</v>
      </c>
      <c r="E1" s="5" t="s">
        <v>24</v>
      </c>
      <c r="F1" s="5" t="s">
        <v>23</v>
      </c>
      <c r="G1" s="5" t="s">
        <v>22</v>
      </c>
      <c r="H1" s="5" t="s">
        <v>21</v>
      </c>
      <c r="I1" s="5" t="s">
        <v>20</v>
      </c>
      <c r="J1" s="5" t="s">
        <v>19</v>
      </c>
      <c r="K1" s="5" t="s">
        <v>18</v>
      </c>
    </row>
    <row r="2" spans="1:11" x14ac:dyDescent="0.2">
      <c r="A2" s="1">
        <v>1</v>
      </c>
      <c r="B2" s="1" t="s">
        <v>17</v>
      </c>
      <c r="C2" s="1">
        <v>0.5</v>
      </c>
      <c r="D2" s="2">
        <v>94.924623115577901</v>
      </c>
      <c r="E2" s="7">
        <f t="shared" ref="E2:E19" si="0">D2/100*C2</f>
        <v>0.4746231155778895</v>
      </c>
      <c r="F2" s="1">
        <v>0.124</v>
      </c>
      <c r="G2" s="1">
        <v>2</v>
      </c>
      <c r="H2" s="1">
        <f t="shared" ref="H2:H19" si="1">G2*F2</f>
        <v>0.248</v>
      </c>
      <c r="I2" s="1">
        <v>50</v>
      </c>
      <c r="J2" s="6">
        <f t="shared" ref="J2:J19" si="2">H2*I2/1000</f>
        <v>1.24E-2</v>
      </c>
      <c r="K2" s="1">
        <f t="shared" ref="K2:K19" si="3">J2*E2*1000</f>
        <v>5.8853266331658292</v>
      </c>
    </row>
    <row r="3" spans="1:11" x14ac:dyDescent="0.2">
      <c r="A3" s="1">
        <v>2</v>
      </c>
      <c r="B3" s="1" t="s">
        <v>17</v>
      </c>
      <c r="C3" s="1">
        <v>0.6</v>
      </c>
      <c r="D3" s="2">
        <v>94.924623115577901</v>
      </c>
      <c r="E3" s="7">
        <f t="shared" si="0"/>
        <v>0.56954773869346742</v>
      </c>
      <c r="F3" s="1">
        <v>0.158</v>
      </c>
      <c r="G3" s="1">
        <v>2</v>
      </c>
      <c r="H3" s="1">
        <f t="shared" si="1"/>
        <v>0.316</v>
      </c>
      <c r="I3" s="1">
        <v>50</v>
      </c>
      <c r="J3" s="6">
        <f t="shared" si="2"/>
        <v>1.5800000000000002E-2</v>
      </c>
      <c r="K3" s="1">
        <f t="shared" si="3"/>
        <v>8.9988542713567874</v>
      </c>
    </row>
    <row r="4" spans="1:11" x14ac:dyDescent="0.2">
      <c r="A4" s="1">
        <v>3</v>
      </c>
      <c r="B4" s="1" t="s">
        <v>7</v>
      </c>
      <c r="C4" s="1">
        <v>0.5</v>
      </c>
      <c r="D4" s="2">
        <v>94.325581395348848</v>
      </c>
      <c r="E4" s="7">
        <f t="shared" si="0"/>
        <v>0.47162790697674423</v>
      </c>
      <c r="F4" s="1">
        <v>0.1</v>
      </c>
      <c r="G4" s="1">
        <v>2</v>
      </c>
      <c r="H4" s="1">
        <f t="shared" si="1"/>
        <v>0.2</v>
      </c>
      <c r="I4" s="1">
        <v>50</v>
      </c>
      <c r="J4" s="6">
        <f t="shared" si="2"/>
        <v>0.01</v>
      </c>
      <c r="K4" s="1">
        <f t="shared" si="3"/>
        <v>4.7162790697674417</v>
      </c>
    </row>
    <row r="5" spans="1:11" x14ac:dyDescent="0.2">
      <c r="A5" s="1">
        <v>4</v>
      </c>
      <c r="B5" s="1" t="s">
        <v>7</v>
      </c>
      <c r="C5" s="1">
        <v>0.5</v>
      </c>
      <c r="D5" s="2">
        <v>94.325581395348848</v>
      </c>
      <c r="E5" s="7">
        <f t="shared" si="0"/>
        <v>0.47162790697674423</v>
      </c>
      <c r="F5" s="1">
        <v>0.10299999999999999</v>
      </c>
      <c r="G5" s="1">
        <v>2</v>
      </c>
      <c r="H5" s="1">
        <f t="shared" si="1"/>
        <v>0.20599999999999999</v>
      </c>
      <c r="I5" s="1">
        <v>50</v>
      </c>
      <c r="J5" s="6">
        <f t="shared" si="2"/>
        <v>1.0299999999999998E-2</v>
      </c>
      <c r="K5" s="1">
        <f t="shared" si="3"/>
        <v>4.8577674418604646</v>
      </c>
    </row>
    <row r="6" spans="1:11" x14ac:dyDescent="0.2">
      <c r="A6" s="1">
        <v>5</v>
      </c>
      <c r="B6" s="1" t="s">
        <v>6</v>
      </c>
      <c r="C6" s="1">
        <v>0.5</v>
      </c>
      <c r="D6" s="2">
        <v>95.213270142180093</v>
      </c>
      <c r="E6" s="7">
        <f t="shared" si="0"/>
        <v>0.47606635071090048</v>
      </c>
      <c r="F6" s="1">
        <v>0.10199999999999999</v>
      </c>
      <c r="G6" s="1">
        <v>2</v>
      </c>
      <c r="H6" s="1">
        <f t="shared" si="1"/>
        <v>0.20399999999999999</v>
      </c>
      <c r="I6" s="1">
        <v>50</v>
      </c>
      <c r="J6" s="6">
        <f t="shared" si="2"/>
        <v>1.0199999999999999E-2</v>
      </c>
      <c r="K6" s="1">
        <f t="shared" si="3"/>
        <v>4.8558767772511846</v>
      </c>
    </row>
    <row r="7" spans="1:11" x14ac:dyDescent="0.2">
      <c r="A7" s="1">
        <v>6</v>
      </c>
      <c r="B7" s="1" t="s">
        <v>6</v>
      </c>
      <c r="C7" s="1">
        <v>0.5</v>
      </c>
      <c r="D7" s="2">
        <v>95.213270142180093</v>
      </c>
      <c r="E7" s="7">
        <f t="shared" si="0"/>
        <v>0.47606635071090048</v>
      </c>
      <c r="F7" s="1">
        <v>0.10299999999999999</v>
      </c>
      <c r="G7" s="1">
        <v>2</v>
      </c>
      <c r="H7" s="1">
        <f t="shared" si="1"/>
        <v>0.20599999999999999</v>
      </c>
      <c r="I7" s="1">
        <v>50</v>
      </c>
      <c r="J7" s="6">
        <f t="shared" si="2"/>
        <v>1.0299999999999998E-2</v>
      </c>
      <c r="K7" s="1">
        <f t="shared" si="3"/>
        <v>4.9034834123222746</v>
      </c>
    </row>
    <row r="8" spans="1:11" x14ac:dyDescent="0.2">
      <c r="A8" s="1">
        <v>7</v>
      </c>
      <c r="B8" s="1" t="s">
        <v>5</v>
      </c>
      <c r="C8" s="1">
        <v>0.5</v>
      </c>
      <c r="D8" s="2">
        <v>95.119617224880386</v>
      </c>
      <c r="E8" s="7">
        <f t="shared" si="0"/>
        <v>0.47559808612440191</v>
      </c>
      <c r="F8" s="1">
        <v>0.112</v>
      </c>
      <c r="G8" s="1">
        <v>2</v>
      </c>
      <c r="H8" s="1">
        <f t="shared" si="1"/>
        <v>0.224</v>
      </c>
      <c r="I8" s="1">
        <v>50</v>
      </c>
      <c r="J8" s="6">
        <f t="shared" si="2"/>
        <v>1.1200000000000002E-2</v>
      </c>
      <c r="K8" s="1">
        <f t="shared" si="3"/>
        <v>5.3266985645933023</v>
      </c>
    </row>
    <row r="9" spans="1:11" x14ac:dyDescent="0.2">
      <c r="A9" s="1">
        <v>8</v>
      </c>
      <c r="B9" s="1" t="s">
        <v>5</v>
      </c>
      <c r="C9" s="1">
        <v>0.5</v>
      </c>
      <c r="D9" s="2">
        <v>95.119617224880386</v>
      </c>
      <c r="E9" s="7">
        <f t="shared" si="0"/>
        <v>0.47559808612440191</v>
      </c>
      <c r="F9" s="1">
        <v>0.113</v>
      </c>
      <c r="G9" s="1">
        <v>2</v>
      </c>
      <c r="H9" s="1">
        <f t="shared" si="1"/>
        <v>0.22600000000000001</v>
      </c>
      <c r="I9" s="1">
        <v>50</v>
      </c>
      <c r="J9" s="6">
        <f t="shared" si="2"/>
        <v>1.1300000000000001E-2</v>
      </c>
      <c r="K9" s="1">
        <f t="shared" si="3"/>
        <v>5.3742583732057421</v>
      </c>
    </row>
    <row r="10" spans="1:11" x14ac:dyDescent="0.2">
      <c r="A10" s="1">
        <v>9</v>
      </c>
      <c r="B10" s="1" t="s">
        <v>4</v>
      </c>
      <c r="C10" s="1">
        <v>0.6</v>
      </c>
      <c r="D10" s="2">
        <v>94.9</v>
      </c>
      <c r="E10" s="7">
        <f t="shared" si="0"/>
        <v>0.56940000000000002</v>
      </c>
      <c r="F10" s="1">
        <v>0.11799999999999999</v>
      </c>
      <c r="G10" s="1">
        <v>2</v>
      </c>
      <c r="H10" s="1">
        <f t="shared" si="1"/>
        <v>0.23599999999999999</v>
      </c>
      <c r="I10" s="1">
        <v>50</v>
      </c>
      <c r="J10" s="6">
        <f t="shared" si="2"/>
        <v>1.18E-2</v>
      </c>
      <c r="K10" s="1">
        <f t="shared" si="3"/>
        <v>6.7189199999999998</v>
      </c>
    </row>
    <row r="11" spans="1:11" x14ac:dyDescent="0.2">
      <c r="A11" s="1">
        <v>10</v>
      </c>
      <c r="B11" s="1" t="s">
        <v>4</v>
      </c>
      <c r="C11" s="1">
        <v>0.5</v>
      </c>
      <c r="D11" s="2">
        <v>94.9</v>
      </c>
      <c r="E11" s="7">
        <f t="shared" si="0"/>
        <v>0.47450000000000003</v>
      </c>
      <c r="F11" s="1">
        <v>0.104</v>
      </c>
      <c r="G11" s="1">
        <v>2</v>
      </c>
      <c r="H11" s="1">
        <f t="shared" si="1"/>
        <v>0.20799999999999999</v>
      </c>
      <c r="I11" s="1">
        <v>50</v>
      </c>
      <c r="J11" s="6">
        <f t="shared" si="2"/>
        <v>1.04E-2</v>
      </c>
      <c r="K11" s="1">
        <f t="shared" si="3"/>
        <v>4.9348000000000001</v>
      </c>
    </row>
    <row r="12" spans="1:11" x14ac:dyDescent="0.2">
      <c r="A12" s="1">
        <v>11</v>
      </c>
      <c r="B12" s="1" t="s">
        <v>3</v>
      </c>
      <c r="C12" s="1">
        <v>0.5</v>
      </c>
      <c r="D12" s="2">
        <v>95.369458128078804</v>
      </c>
      <c r="E12" s="7">
        <f t="shared" si="0"/>
        <v>0.47684729064039399</v>
      </c>
      <c r="F12" s="1">
        <v>0.22800000000000001</v>
      </c>
      <c r="G12" s="1">
        <v>2</v>
      </c>
      <c r="H12" s="1">
        <f t="shared" si="1"/>
        <v>0.45600000000000002</v>
      </c>
      <c r="I12" s="1">
        <v>50</v>
      </c>
      <c r="J12" s="6">
        <f t="shared" si="2"/>
        <v>2.2800000000000001E-2</v>
      </c>
      <c r="K12" s="1">
        <f t="shared" si="3"/>
        <v>10.872118226600984</v>
      </c>
    </row>
    <row r="13" spans="1:11" x14ac:dyDescent="0.2">
      <c r="A13" s="1">
        <v>12</v>
      </c>
      <c r="B13" s="1" t="s">
        <v>3</v>
      </c>
      <c r="C13" s="1">
        <v>0.5</v>
      </c>
      <c r="D13" s="2">
        <v>95.369458128078804</v>
      </c>
      <c r="E13" s="7">
        <f t="shared" si="0"/>
        <v>0.47684729064039399</v>
      </c>
      <c r="F13" s="1">
        <v>0.20899999999999999</v>
      </c>
      <c r="G13" s="1">
        <v>2</v>
      </c>
      <c r="H13" s="1">
        <f t="shared" si="1"/>
        <v>0.41799999999999998</v>
      </c>
      <c r="I13" s="1">
        <v>50</v>
      </c>
      <c r="J13" s="6">
        <f t="shared" si="2"/>
        <v>2.0899999999999998E-2</v>
      </c>
      <c r="K13" s="1">
        <f t="shared" si="3"/>
        <v>9.966108374384234</v>
      </c>
    </row>
    <row r="14" spans="1:11" x14ac:dyDescent="0.2">
      <c r="A14" s="1">
        <v>13</v>
      </c>
      <c r="B14" s="1" t="s">
        <v>2</v>
      </c>
      <c r="C14" s="1">
        <v>0.5</v>
      </c>
      <c r="D14" s="2">
        <v>95.526315789473671</v>
      </c>
      <c r="E14" s="7">
        <f t="shared" si="0"/>
        <v>0.47763157894736835</v>
      </c>
      <c r="F14" s="1">
        <v>0.14699999999999999</v>
      </c>
      <c r="G14" s="1">
        <v>2</v>
      </c>
      <c r="H14" s="1">
        <f t="shared" si="1"/>
        <v>0.29399999999999998</v>
      </c>
      <c r="I14" s="1">
        <v>50</v>
      </c>
      <c r="J14" s="6">
        <f t="shared" si="2"/>
        <v>1.47E-2</v>
      </c>
      <c r="K14" s="1">
        <f t="shared" si="3"/>
        <v>7.0211842105263145</v>
      </c>
    </row>
    <row r="15" spans="1:11" x14ac:dyDescent="0.2">
      <c r="A15" s="1">
        <v>14</v>
      </c>
      <c r="B15" s="1" t="s">
        <v>2</v>
      </c>
      <c r="C15" s="1">
        <v>0.5</v>
      </c>
      <c r="D15" s="2">
        <v>95.526315789473671</v>
      </c>
      <c r="E15" s="7">
        <f t="shared" si="0"/>
        <v>0.47763157894736835</v>
      </c>
      <c r="F15" s="1">
        <v>0.151</v>
      </c>
      <c r="G15" s="1">
        <v>2</v>
      </c>
      <c r="H15" s="1">
        <f t="shared" si="1"/>
        <v>0.30199999999999999</v>
      </c>
      <c r="I15" s="1">
        <v>50</v>
      </c>
      <c r="J15" s="6">
        <f t="shared" si="2"/>
        <v>1.5099999999999999E-2</v>
      </c>
      <c r="K15" s="1">
        <f t="shared" si="3"/>
        <v>7.2122368421052618</v>
      </c>
    </row>
    <row r="16" spans="1:11" x14ac:dyDescent="0.2">
      <c r="A16" s="1">
        <v>15</v>
      </c>
      <c r="B16" s="1" t="s">
        <v>1</v>
      </c>
      <c r="C16" s="1">
        <v>0.6</v>
      </c>
      <c r="D16" s="2">
        <v>95.297029702970306</v>
      </c>
      <c r="E16" s="7">
        <f t="shared" si="0"/>
        <v>0.57178217821782185</v>
      </c>
      <c r="F16" s="1">
        <v>0.115</v>
      </c>
      <c r="G16" s="1">
        <v>2</v>
      </c>
      <c r="H16" s="1">
        <f t="shared" si="1"/>
        <v>0.23</v>
      </c>
      <c r="I16" s="1">
        <v>50</v>
      </c>
      <c r="J16" s="6">
        <f t="shared" si="2"/>
        <v>1.15E-2</v>
      </c>
      <c r="K16" s="1">
        <f t="shared" si="3"/>
        <v>6.5754950495049513</v>
      </c>
    </row>
    <row r="17" spans="1:11" x14ac:dyDescent="0.2">
      <c r="A17" s="1">
        <v>16</v>
      </c>
      <c r="B17" s="1" t="s">
        <v>1</v>
      </c>
      <c r="C17" s="1">
        <v>0.5</v>
      </c>
      <c r="D17" s="2">
        <v>95.297029702970306</v>
      </c>
      <c r="E17" s="7">
        <f t="shared" si="0"/>
        <v>0.47648514851485152</v>
      </c>
      <c r="F17" s="1">
        <v>0.114</v>
      </c>
      <c r="G17" s="1">
        <v>2</v>
      </c>
      <c r="H17" s="1">
        <f t="shared" si="1"/>
        <v>0.22800000000000001</v>
      </c>
      <c r="I17" s="1">
        <v>50</v>
      </c>
      <c r="J17" s="6">
        <f t="shared" si="2"/>
        <v>1.14E-2</v>
      </c>
      <c r="K17" s="1">
        <f t="shared" si="3"/>
        <v>5.4319306930693072</v>
      </c>
    </row>
    <row r="18" spans="1:11" x14ac:dyDescent="0.2">
      <c r="A18" s="1">
        <v>17</v>
      </c>
      <c r="B18" s="1" t="s">
        <v>16</v>
      </c>
      <c r="C18" s="1">
        <v>0</v>
      </c>
      <c r="E18" s="7">
        <f t="shared" si="0"/>
        <v>0</v>
      </c>
      <c r="F18" s="1">
        <v>8.8999999999999996E-2</v>
      </c>
      <c r="G18" s="1">
        <v>2</v>
      </c>
      <c r="H18" s="1">
        <f t="shared" si="1"/>
        <v>0.17799999999999999</v>
      </c>
      <c r="I18" s="1">
        <v>50</v>
      </c>
      <c r="J18" s="6">
        <f t="shared" si="2"/>
        <v>8.8999999999999999E-3</v>
      </c>
      <c r="K18" s="1">
        <f t="shared" si="3"/>
        <v>0</v>
      </c>
    </row>
    <row r="19" spans="1:11" x14ac:dyDescent="0.2">
      <c r="A19" s="1">
        <v>18</v>
      </c>
      <c r="B19" s="1" t="s">
        <v>16</v>
      </c>
      <c r="C19" s="1">
        <v>0</v>
      </c>
      <c r="E19" s="7">
        <f t="shared" si="0"/>
        <v>0</v>
      </c>
      <c r="F19" s="1">
        <v>4.3999999999999997E-2</v>
      </c>
      <c r="G19" s="1">
        <v>2</v>
      </c>
      <c r="H19" s="1">
        <f t="shared" si="1"/>
        <v>8.7999999999999995E-2</v>
      </c>
      <c r="I19" s="1">
        <v>50</v>
      </c>
      <c r="J19" s="6">
        <f t="shared" si="2"/>
        <v>4.3999999999999994E-3</v>
      </c>
      <c r="K19" s="1">
        <f t="shared" si="3"/>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1D69B4-1124-FA40-8894-D804A2C0419E}">
  <sheetPr>
    <pageSetUpPr fitToPage="1"/>
  </sheetPr>
  <dimension ref="A1:AC97"/>
  <sheetViews>
    <sheetView workbookViewId="0">
      <pane xSplit="2" ySplit="1" topLeftCell="P2" activePane="bottomRight" state="frozen"/>
      <selection activeCell="J123" sqref="J123"/>
      <selection pane="topRight" activeCell="J123" sqref="J123"/>
      <selection pane="bottomLeft" activeCell="J123" sqref="J123"/>
      <selection pane="bottomRight" activeCell="J123" sqref="J123"/>
    </sheetView>
  </sheetViews>
  <sheetFormatPr baseColWidth="10" defaultColWidth="9.1640625" defaultRowHeight="15" x14ac:dyDescent="0.2"/>
  <cols>
    <col min="1" max="1" width="11.1640625" style="14" bestFit="1" customWidth="1"/>
    <col min="2" max="2" width="11.83203125" style="14" bestFit="1" customWidth="1"/>
    <col min="3" max="3" width="11.83203125" style="14" customWidth="1"/>
    <col min="4" max="4" width="9.1640625" style="14"/>
    <col min="5" max="5" width="19.1640625" style="14" bestFit="1" customWidth="1"/>
    <col min="6" max="6" width="19.1640625" style="14" customWidth="1"/>
    <col min="7" max="8" width="21" style="14" bestFit="1" customWidth="1"/>
    <col min="9" max="9" width="17.5" style="14" bestFit="1" customWidth="1"/>
    <col min="10" max="10" width="17.5" style="14" customWidth="1"/>
    <col min="11" max="11" width="24.5" style="14" bestFit="1" customWidth="1"/>
    <col min="12" max="12" width="17.5" style="15" customWidth="1"/>
    <col min="13" max="13" width="19.33203125" style="14" bestFit="1" customWidth="1"/>
    <col min="14" max="14" width="20.33203125" style="14" bestFit="1" customWidth="1"/>
    <col min="15" max="15" width="19.33203125" style="14" customWidth="1"/>
    <col min="16" max="16" width="22.1640625" style="14" bestFit="1" customWidth="1"/>
    <col min="17" max="17" width="19.33203125" style="14" customWidth="1"/>
    <col min="18" max="18" width="14.6640625" style="14" bestFit="1" customWidth="1"/>
    <col min="19" max="19" width="13.5" style="14" bestFit="1" customWidth="1"/>
    <col min="20" max="20" width="15.6640625" style="14" bestFit="1" customWidth="1"/>
    <col min="21" max="21" width="25.33203125" style="14" bestFit="1" customWidth="1"/>
    <col min="22" max="22" width="16.33203125" style="14" bestFit="1" customWidth="1"/>
    <col min="23" max="23" width="26.6640625" style="14" bestFit="1" customWidth="1"/>
    <col min="24" max="24" width="26.1640625" style="14" bestFit="1" customWidth="1"/>
    <col min="25" max="16384" width="9.1640625" style="14"/>
  </cols>
  <sheetData>
    <row r="1" spans="1:24" s="25" customFormat="1" x14ac:dyDescent="0.2">
      <c r="A1" s="25" t="s">
        <v>83</v>
      </c>
      <c r="B1" s="25" t="s">
        <v>82</v>
      </c>
      <c r="C1" s="25" t="s">
        <v>81</v>
      </c>
      <c r="D1" s="25" t="s">
        <v>80</v>
      </c>
      <c r="E1" s="25" t="s">
        <v>79</v>
      </c>
      <c r="F1" s="25" t="s">
        <v>78</v>
      </c>
      <c r="G1" s="25" t="s">
        <v>77</v>
      </c>
      <c r="H1" s="25" t="s">
        <v>76</v>
      </c>
      <c r="I1" s="25" t="s">
        <v>75</v>
      </c>
      <c r="J1" s="25" t="s">
        <v>74</v>
      </c>
      <c r="K1" s="25" t="s">
        <v>73</v>
      </c>
      <c r="L1" s="26" t="s">
        <v>72</v>
      </c>
      <c r="M1" s="25" t="s">
        <v>71</v>
      </c>
      <c r="N1" s="25" t="s">
        <v>70</v>
      </c>
      <c r="O1" s="25" t="s">
        <v>69</v>
      </c>
      <c r="P1" s="25" t="s">
        <v>68</v>
      </c>
      <c r="Q1" s="25" t="s">
        <v>67</v>
      </c>
      <c r="R1" s="25" t="s">
        <v>66</v>
      </c>
      <c r="S1" s="25" t="s">
        <v>65</v>
      </c>
      <c r="T1" s="25" t="s">
        <v>64</v>
      </c>
      <c r="U1" s="25" t="s">
        <v>63</v>
      </c>
      <c r="V1" s="25" t="s">
        <v>62</v>
      </c>
      <c r="W1" s="25" t="s">
        <v>61</v>
      </c>
      <c r="X1" s="25" t="s">
        <v>60</v>
      </c>
    </row>
    <row r="2" spans="1:24" s="18" customFormat="1" ht="15" customHeight="1" x14ac:dyDescent="0.2">
      <c r="A2" s="18" t="s">
        <v>8</v>
      </c>
      <c r="B2" s="18" t="s">
        <v>59</v>
      </c>
      <c r="C2" s="18">
        <v>26</v>
      </c>
      <c r="D2" s="18" t="s">
        <v>57</v>
      </c>
      <c r="E2" s="18">
        <v>7.55</v>
      </c>
      <c r="F2" s="18">
        <v>0</v>
      </c>
      <c r="G2" s="18">
        <v>13.07</v>
      </c>
      <c r="H2" s="18">
        <v>0.22</v>
      </c>
      <c r="I2" s="18">
        <v>1.45</v>
      </c>
      <c r="J2" s="18">
        <v>0</v>
      </c>
      <c r="K2" s="18">
        <f t="shared" ref="K2:K33" si="0">I2+J2</f>
        <v>1.45</v>
      </c>
      <c r="L2" s="19">
        <v>0</v>
      </c>
      <c r="M2" s="18">
        <v>1.5</v>
      </c>
      <c r="N2" s="18">
        <f t="shared" ref="N2:N33" si="1">M2/G2</f>
        <v>0.11476664116296863</v>
      </c>
      <c r="O2" s="18">
        <f t="shared" ref="O2:O33" si="2">N2*H2</f>
        <v>2.5248661055853099E-2</v>
      </c>
      <c r="P2" s="18">
        <f t="shared" ref="P2:P33" si="3">O2+M2</f>
        <v>1.5252486610558531</v>
      </c>
      <c r="Q2" s="18">
        <f t="shared" ref="Q2:Q33" si="4">P2+J2+I2</f>
        <v>2.9752486610558533</v>
      </c>
      <c r="R2" s="18">
        <v>251</v>
      </c>
      <c r="S2" s="18">
        <v>27</v>
      </c>
      <c r="T2" s="18">
        <f t="shared" ref="T2:T33" si="5">S2/R2*100</f>
        <v>10.756972111553784</v>
      </c>
      <c r="U2" s="18">
        <v>1891.0376647834273</v>
      </c>
      <c r="V2" s="18">
        <v>4905.1538461538457</v>
      </c>
      <c r="W2" s="18">
        <f t="shared" ref="W2:W33" si="6">U2*K2/1000</f>
        <v>2.7420046139359697</v>
      </c>
      <c r="X2" s="18">
        <f t="shared" ref="X2:X33" si="7">V2*P2/1000</f>
        <v>7.481579336119121</v>
      </c>
    </row>
    <row r="3" spans="1:24" s="18" customFormat="1" ht="15" customHeight="1" x14ac:dyDescent="0.2">
      <c r="A3" s="18" t="s">
        <v>8</v>
      </c>
      <c r="B3" s="18" t="s">
        <v>59</v>
      </c>
      <c r="C3" s="18">
        <v>26</v>
      </c>
      <c r="D3" s="18" t="s">
        <v>56</v>
      </c>
      <c r="E3" s="18">
        <v>8.1</v>
      </c>
      <c r="F3" s="18">
        <v>0</v>
      </c>
      <c r="G3" s="18">
        <v>11.61</v>
      </c>
      <c r="H3" s="18">
        <v>0.19</v>
      </c>
      <c r="I3" s="18">
        <v>1.69</v>
      </c>
      <c r="J3" s="18">
        <v>0</v>
      </c>
      <c r="K3" s="18">
        <f t="shared" si="0"/>
        <v>1.69</v>
      </c>
      <c r="L3" s="19">
        <v>0</v>
      </c>
      <c r="M3" s="18">
        <v>1.32</v>
      </c>
      <c r="N3" s="18">
        <f t="shared" si="1"/>
        <v>0.1136950904392765</v>
      </c>
      <c r="O3" s="18">
        <f t="shared" si="2"/>
        <v>2.1602067183462536E-2</v>
      </c>
      <c r="P3" s="18">
        <f t="shared" si="3"/>
        <v>1.3416020671834625</v>
      </c>
      <c r="Q3" s="18">
        <f t="shared" si="4"/>
        <v>3.0316020671834627</v>
      </c>
      <c r="R3" s="18">
        <v>310</v>
      </c>
      <c r="S3" s="18">
        <v>59</v>
      </c>
      <c r="T3" s="18">
        <f t="shared" si="5"/>
        <v>19.032258064516128</v>
      </c>
      <c r="U3" s="18">
        <v>1565.3516771488469</v>
      </c>
      <c r="V3" s="18">
        <v>4396.3514705882362</v>
      </c>
      <c r="W3" s="18">
        <f t="shared" si="6"/>
        <v>2.6454443343815508</v>
      </c>
      <c r="X3" s="18">
        <f t="shared" si="7"/>
        <v>5.8981542210062337</v>
      </c>
    </row>
    <row r="4" spans="1:24" s="18" customFormat="1" ht="15" customHeight="1" x14ac:dyDescent="0.2">
      <c r="A4" s="18" t="s">
        <v>8</v>
      </c>
      <c r="B4" s="18" t="s">
        <v>59</v>
      </c>
      <c r="C4" s="18">
        <v>26</v>
      </c>
      <c r="D4" s="18" t="s">
        <v>55</v>
      </c>
      <c r="E4" s="18">
        <v>10</v>
      </c>
      <c r="F4" s="18">
        <v>0</v>
      </c>
      <c r="G4" s="18">
        <v>12</v>
      </c>
      <c r="H4" s="18">
        <v>0.22</v>
      </c>
      <c r="I4" s="18">
        <v>2.13</v>
      </c>
      <c r="J4" s="18">
        <v>0</v>
      </c>
      <c r="K4" s="18">
        <f t="shared" si="0"/>
        <v>2.13</v>
      </c>
      <c r="L4" s="19">
        <v>0</v>
      </c>
      <c r="M4" s="18">
        <v>1.44</v>
      </c>
      <c r="N4" s="18">
        <f t="shared" si="1"/>
        <v>0.12</v>
      </c>
      <c r="O4" s="18">
        <f t="shared" si="2"/>
        <v>2.64E-2</v>
      </c>
      <c r="P4" s="18">
        <f t="shared" si="3"/>
        <v>1.4663999999999999</v>
      </c>
      <c r="Q4" s="18">
        <f t="shared" si="4"/>
        <v>3.5964</v>
      </c>
      <c r="R4" s="18">
        <v>434</v>
      </c>
      <c r="S4" s="18">
        <v>61</v>
      </c>
      <c r="T4" s="18">
        <f t="shared" si="5"/>
        <v>14.055299539170507</v>
      </c>
      <c r="U4" s="18">
        <v>1562.9277343749998</v>
      </c>
      <c r="V4" s="18">
        <v>3602.1758293838861</v>
      </c>
      <c r="W4" s="18">
        <f t="shared" si="6"/>
        <v>3.3290360742187497</v>
      </c>
      <c r="X4" s="18">
        <f t="shared" si="7"/>
        <v>5.2822306362085305</v>
      </c>
    </row>
    <row r="5" spans="1:24" s="18" customFormat="1" ht="15" customHeight="1" x14ac:dyDescent="0.2">
      <c r="A5" s="18" t="s">
        <v>8</v>
      </c>
      <c r="B5" s="18" t="s">
        <v>59</v>
      </c>
      <c r="C5" s="18">
        <v>26</v>
      </c>
      <c r="D5" s="18" t="s">
        <v>53</v>
      </c>
      <c r="E5" s="18">
        <v>8.2799999999999994</v>
      </c>
      <c r="F5" s="18">
        <v>0</v>
      </c>
      <c r="G5" s="18">
        <v>10.16</v>
      </c>
      <c r="H5" s="18">
        <v>0.26</v>
      </c>
      <c r="I5" s="18">
        <v>1.64</v>
      </c>
      <c r="J5" s="18">
        <v>0</v>
      </c>
      <c r="K5" s="18">
        <f t="shared" si="0"/>
        <v>1.64</v>
      </c>
      <c r="L5" s="19">
        <v>0</v>
      </c>
      <c r="M5" s="18">
        <v>1.25</v>
      </c>
      <c r="N5" s="18">
        <f t="shared" si="1"/>
        <v>0.12303149606299213</v>
      </c>
      <c r="O5" s="18">
        <f t="shared" si="2"/>
        <v>3.1988188976377951E-2</v>
      </c>
      <c r="P5" s="18">
        <f t="shared" si="3"/>
        <v>1.281988188976378</v>
      </c>
      <c r="Q5" s="18">
        <f t="shared" si="4"/>
        <v>2.9219881889763779</v>
      </c>
      <c r="R5" s="18">
        <v>477</v>
      </c>
      <c r="S5" s="18">
        <v>28</v>
      </c>
      <c r="T5" s="18">
        <f t="shared" si="5"/>
        <v>5.8700209643605872</v>
      </c>
      <c r="U5" s="18">
        <v>1730.4083820662768</v>
      </c>
      <c r="V5" s="18">
        <v>3170.6900668576886</v>
      </c>
      <c r="W5" s="18">
        <f t="shared" si="6"/>
        <v>2.837869746588694</v>
      </c>
      <c r="X5" s="18">
        <f t="shared" si="7"/>
        <v>4.0647872166162795</v>
      </c>
    </row>
    <row r="6" spans="1:24" s="16" customFormat="1" ht="15" customHeight="1" x14ac:dyDescent="0.2">
      <c r="A6" s="16" t="s">
        <v>7</v>
      </c>
      <c r="B6" s="16" t="s">
        <v>59</v>
      </c>
      <c r="C6" s="24">
        <v>26</v>
      </c>
      <c r="D6" s="16" t="s">
        <v>57</v>
      </c>
      <c r="E6" s="16">
        <v>3.27</v>
      </c>
      <c r="F6" s="16">
        <v>0</v>
      </c>
      <c r="G6" s="16">
        <v>5.82</v>
      </c>
      <c r="H6" s="16">
        <v>0.12</v>
      </c>
      <c r="I6" s="16">
        <v>0.7</v>
      </c>
      <c r="J6" s="16">
        <v>0</v>
      </c>
      <c r="K6" s="16">
        <f t="shared" si="0"/>
        <v>0.7</v>
      </c>
      <c r="L6" s="17">
        <v>0</v>
      </c>
      <c r="M6" s="16">
        <v>0.62</v>
      </c>
      <c r="N6" s="16">
        <f t="shared" si="1"/>
        <v>0.10652920962199312</v>
      </c>
      <c r="O6" s="16">
        <f t="shared" si="2"/>
        <v>1.2783505154639174E-2</v>
      </c>
      <c r="P6" s="16">
        <f t="shared" si="3"/>
        <v>0.63278350515463921</v>
      </c>
      <c r="Q6" s="16">
        <f t="shared" si="4"/>
        <v>1.3327835051546391</v>
      </c>
      <c r="R6" s="16">
        <v>195</v>
      </c>
      <c r="S6" s="16">
        <v>43</v>
      </c>
      <c r="T6" s="16">
        <f t="shared" si="5"/>
        <v>22.051282051282051</v>
      </c>
      <c r="U6" s="16">
        <v>1199.313047711782</v>
      </c>
      <c r="V6" s="16">
        <v>1274.3407335907336</v>
      </c>
      <c r="W6" s="16">
        <f t="shared" si="6"/>
        <v>0.83951913339824735</v>
      </c>
      <c r="X6" s="16">
        <f t="shared" si="7"/>
        <v>0.80638179616287864</v>
      </c>
    </row>
    <row r="7" spans="1:24" s="16" customFormat="1" ht="15" customHeight="1" x14ac:dyDescent="0.2">
      <c r="A7" s="16" t="s">
        <v>7</v>
      </c>
      <c r="B7" s="16" t="s">
        <v>59</v>
      </c>
      <c r="C7" s="24">
        <v>26</v>
      </c>
      <c r="D7" s="16" t="s">
        <v>56</v>
      </c>
      <c r="E7" s="16">
        <v>2.44</v>
      </c>
      <c r="F7" s="16">
        <v>0</v>
      </c>
      <c r="G7" s="16">
        <v>3.86</v>
      </c>
      <c r="H7" s="16">
        <v>0.14000000000000001</v>
      </c>
      <c r="I7" s="16">
        <v>0.55000000000000004</v>
      </c>
      <c r="J7" s="16">
        <v>0</v>
      </c>
      <c r="K7" s="16">
        <f t="shared" si="0"/>
        <v>0.55000000000000004</v>
      </c>
      <c r="L7" s="17">
        <v>0</v>
      </c>
      <c r="M7" s="16">
        <v>0.56999999999999995</v>
      </c>
      <c r="N7" s="16">
        <f t="shared" si="1"/>
        <v>0.14766839378238342</v>
      </c>
      <c r="O7" s="16">
        <f t="shared" si="2"/>
        <v>2.0673575129533682E-2</v>
      </c>
      <c r="P7" s="16">
        <f t="shared" si="3"/>
        <v>0.59067357512953367</v>
      </c>
      <c r="Q7" s="16">
        <f t="shared" si="4"/>
        <v>1.1406735751295338</v>
      </c>
      <c r="R7" s="16">
        <v>335</v>
      </c>
      <c r="S7" s="16">
        <v>106</v>
      </c>
      <c r="T7" s="16">
        <f t="shared" si="5"/>
        <v>31.64179104477612</v>
      </c>
      <c r="U7" s="16">
        <v>1164.3176352705411</v>
      </c>
      <c r="V7" s="16">
        <v>1350.9084577114427</v>
      </c>
      <c r="W7" s="16">
        <f t="shared" si="6"/>
        <v>0.64037469939879765</v>
      </c>
      <c r="X7" s="16">
        <f t="shared" si="7"/>
        <v>0.79794592838914224</v>
      </c>
    </row>
    <row r="8" spans="1:24" s="16" customFormat="1" ht="15" customHeight="1" x14ac:dyDescent="0.2">
      <c r="A8" s="16" t="s">
        <v>7</v>
      </c>
      <c r="B8" s="16" t="s">
        <v>59</v>
      </c>
      <c r="C8" s="24">
        <v>26</v>
      </c>
      <c r="D8" s="16" t="s">
        <v>55</v>
      </c>
      <c r="E8" s="16">
        <v>2.12</v>
      </c>
      <c r="F8" s="16">
        <v>0</v>
      </c>
      <c r="G8" s="16">
        <v>2.4500000000000002</v>
      </c>
      <c r="H8" s="16">
        <v>0.12</v>
      </c>
      <c r="I8" s="16">
        <v>0.46</v>
      </c>
      <c r="J8" s="16">
        <v>0</v>
      </c>
      <c r="K8" s="16">
        <f t="shared" si="0"/>
        <v>0.46</v>
      </c>
      <c r="L8" s="17">
        <v>0</v>
      </c>
      <c r="M8" s="16">
        <v>0.42</v>
      </c>
      <c r="N8" s="16">
        <f t="shared" si="1"/>
        <v>0.1714285714285714</v>
      </c>
      <c r="O8" s="16">
        <f t="shared" si="2"/>
        <v>2.0571428571428567E-2</v>
      </c>
      <c r="P8" s="16">
        <f t="shared" si="3"/>
        <v>0.44057142857142856</v>
      </c>
      <c r="Q8" s="16">
        <f t="shared" si="4"/>
        <v>0.90057142857142858</v>
      </c>
      <c r="R8" s="16">
        <v>297</v>
      </c>
      <c r="S8" s="16">
        <v>34</v>
      </c>
      <c r="T8" s="16">
        <f t="shared" si="5"/>
        <v>11.447811447811448</v>
      </c>
      <c r="U8" s="16">
        <v>1098.5746124031009</v>
      </c>
      <c r="V8" s="16">
        <v>1301.0585898709035</v>
      </c>
      <c r="W8" s="16">
        <f t="shared" si="6"/>
        <v>0.50534432170542642</v>
      </c>
      <c r="X8" s="16">
        <f t="shared" si="7"/>
        <v>0.57320924159455233</v>
      </c>
    </row>
    <row r="9" spans="1:24" s="16" customFormat="1" ht="15" customHeight="1" x14ac:dyDescent="0.2">
      <c r="A9" s="16" t="s">
        <v>7</v>
      </c>
      <c r="B9" s="16" t="s">
        <v>59</v>
      </c>
      <c r="C9" s="24">
        <v>26</v>
      </c>
      <c r="D9" s="16" t="s">
        <v>53</v>
      </c>
      <c r="E9" s="16">
        <v>2.89</v>
      </c>
      <c r="F9" s="16">
        <v>0</v>
      </c>
      <c r="G9" s="16">
        <v>3.57</v>
      </c>
      <c r="H9" s="16">
        <v>0.17</v>
      </c>
      <c r="I9" s="16">
        <v>0.61</v>
      </c>
      <c r="J9" s="16">
        <v>0</v>
      </c>
      <c r="K9" s="16">
        <f t="shared" si="0"/>
        <v>0.61</v>
      </c>
      <c r="L9" s="17">
        <v>0</v>
      </c>
      <c r="M9" s="16">
        <v>0.51</v>
      </c>
      <c r="N9" s="16">
        <f t="shared" si="1"/>
        <v>0.14285714285714288</v>
      </c>
      <c r="O9" s="16">
        <f t="shared" si="2"/>
        <v>2.4285714285714292E-2</v>
      </c>
      <c r="P9" s="16">
        <f t="shared" si="3"/>
        <v>0.53428571428571425</v>
      </c>
      <c r="Q9" s="16">
        <f t="shared" si="4"/>
        <v>1.1442857142857141</v>
      </c>
      <c r="R9" s="16">
        <v>320</v>
      </c>
      <c r="S9" s="16">
        <v>51</v>
      </c>
      <c r="T9" s="16">
        <f t="shared" si="5"/>
        <v>15.937499999999998</v>
      </c>
      <c r="U9" s="16">
        <v>1178.9070576540755</v>
      </c>
      <c r="V9" s="16">
        <v>1151.9026418786693</v>
      </c>
      <c r="W9" s="16">
        <f t="shared" si="6"/>
        <v>0.71913330516898599</v>
      </c>
      <c r="X9" s="16">
        <f t="shared" si="7"/>
        <v>0.61544512580374611</v>
      </c>
    </row>
    <row r="10" spans="1:24" s="18" customFormat="1" ht="15" customHeight="1" x14ac:dyDescent="0.2">
      <c r="A10" s="18" t="s">
        <v>34</v>
      </c>
      <c r="B10" s="18" t="s">
        <v>59</v>
      </c>
      <c r="C10" s="18">
        <v>26</v>
      </c>
      <c r="D10" s="18" t="s">
        <v>57</v>
      </c>
      <c r="E10" s="18">
        <v>3.25</v>
      </c>
      <c r="F10" s="18">
        <v>0</v>
      </c>
      <c r="G10" s="18">
        <v>4.78</v>
      </c>
      <c r="H10" s="18">
        <v>0.13</v>
      </c>
      <c r="I10" s="18">
        <v>0.64</v>
      </c>
      <c r="J10" s="18">
        <v>0</v>
      </c>
      <c r="K10" s="18">
        <f t="shared" si="0"/>
        <v>0.64</v>
      </c>
      <c r="L10" s="19">
        <v>0</v>
      </c>
      <c r="M10" s="18">
        <v>0.6</v>
      </c>
      <c r="N10" s="18">
        <f t="shared" si="1"/>
        <v>0.12552301255230125</v>
      </c>
      <c r="O10" s="18">
        <f t="shared" si="2"/>
        <v>1.6317991631799162E-2</v>
      </c>
      <c r="P10" s="18">
        <f t="shared" si="3"/>
        <v>0.61631799163179912</v>
      </c>
      <c r="Q10" s="18">
        <f t="shared" si="4"/>
        <v>1.256317991631799</v>
      </c>
      <c r="R10" s="18">
        <v>255</v>
      </c>
      <c r="S10" s="18">
        <v>23</v>
      </c>
      <c r="T10" s="18">
        <f t="shared" si="5"/>
        <v>9.0196078431372548</v>
      </c>
      <c r="U10" s="18">
        <v>1324.4102167182664</v>
      </c>
      <c r="V10" s="18">
        <v>1104.9702085402182</v>
      </c>
      <c r="W10" s="18">
        <f t="shared" si="6"/>
        <v>0.84762253869969051</v>
      </c>
      <c r="X10" s="18">
        <f t="shared" si="7"/>
        <v>0.68101301974047745</v>
      </c>
    </row>
    <row r="11" spans="1:24" s="18" customFormat="1" ht="15" customHeight="1" x14ac:dyDescent="0.2">
      <c r="A11" s="18" t="s">
        <v>34</v>
      </c>
      <c r="B11" s="18" t="s">
        <v>59</v>
      </c>
      <c r="C11" s="18">
        <v>26</v>
      </c>
      <c r="D11" s="18" t="s">
        <v>56</v>
      </c>
      <c r="E11" s="18">
        <v>2.86</v>
      </c>
      <c r="F11" s="18">
        <v>0</v>
      </c>
      <c r="G11" s="18">
        <v>4.0599999999999996</v>
      </c>
      <c r="H11" s="18">
        <v>0.14000000000000001</v>
      </c>
      <c r="I11" s="18">
        <v>0.61</v>
      </c>
      <c r="J11" s="18">
        <v>0</v>
      </c>
      <c r="K11" s="18">
        <f t="shared" si="0"/>
        <v>0.61</v>
      </c>
      <c r="L11" s="19">
        <v>0</v>
      </c>
      <c r="M11" s="18">
        <v>0.53</v>
      </c>
      <c r="N11" s="18">
        <f t="shared" si="1"/>
        <v>0.13054187192118227</v>
      </c>
      <c r="O11" s="18">
        <f t="shared" si="2"/>
        <v>1.8275862068965521E-2</v>
      </c>
      <c r="P11" s="18">
        <f t="shared" si="3"/>
        <v>0.5482758620689655</v>
      </c>
      <c r="Q11" s="18">
        <f t="shared" si="4"/>
        <v>1.1582758620689655</v>
      </c>
      <c r="R11" s="18">
        <v>305</v>
      </c>
      <c r="S11" s="18">
        <v>42</v>
      </c>
      <c r="T11" s="18">
        <f t="shared" si="5"/>
        <v>13.77049180327869</v>
      </c>
      <c r="U11" s="18">
        <v>1028.9393346379647</v>
      </c>
      <c r="V11" s="18">
        <v>918.03185328185339</v>
      </c>
      <c r="W11" s="18">
        <f t="shared" si="6"/>
        <v>0.62765299412915854</v>
      </c>
      <c r="X11" s="18">
        <f t="shared" si="7"/>
        <v>0.50333470576487815</v>
      </c>
    </row>
    <row r="12" spans="1:24" s="18" customFormat="1" ht="15" customHeight="1" x14ac:dyDescent="0.2">
      <c r="A12" s="18" t="s">
        <v>34</v>
      </c>
      <c r="B12" s="18" t="s">
        <v>59</v>
      </c>
      <c r="C12" s="18">
        <v>26</v>
      </c>
      <c r="D12" s="18" t="s">
        <v>55</v>
      </c>
      <c r="E12" s="18">
        <v>2.7</v>
      </c>
      <c r="F12" s="18">
        <v>0</v>
      </c>
      <c r="G12" s="18">
        <v>3.46</v>
      </c>
      <c r="H12" s="18">
        <v>0.14000000000000001</v>
      </c>
      <c r="I12" s="18">
        <v>0.59</v>
      </c>
      <c r="J12" s="18">
        <v>0</v>
      </c>
      <c r="K12" s="18">
        <f t="shared" si="0"/>
        <v>0.59</v>
      </c>
      <c r="L12" s="19">
        <v>0</v>
      </c>
      <c r="M12" s="18">
        <v>0.49</v>
      </c>
      <c r="N12" s="18">
        <f t="shared" si="1"/>
        <v>0.1416184971098266</v>
      </c>
      <c r="O12" s="18">
        <f t="shared" si="2"/>
        <v>1.9826589595375727E-2</v>
      </c>
      <c r="P12" s="18">
        <f t="shared" si="3"/>
        <v>0.50982658959537575</v>
      </c>
      <c r="Q12" s="18">
        <f t="shared" si="4"/>
        <v>1.0998265895953758</v>
      </c>
      <c r="R12" s="18">
        <v>421</v>
      </c>
      <c r="S12" s="18">
        <v>60</v>
      </c>
      <c r="T12" s="18">
        <f t="shared" si="5"/>
        <v>14.251781472684085</v>
      </c>
      <c r="U12" s="18">
        <v>1182.8674351585016</v>
      </c>
      <c r="V12" s="18">
        <v>931.77409931840316</v>
      </c>
      <c r="W12" s="18">
        <f t="shared" si="6"/>
        <v>0.69789178674351593</v>
      </c>
      <c r="X12" s="18">
        <f t="shared" si="7"/>
        <v>0.47504321132880445</v>
      </c>
    </row>
    <row r="13" spans="1:24" s="18" customFormat="1" ht="15" customHeight="1" x14ac:dyDescent="0.2">
      <c r="A13" s="18" t="s">
        <v>34</v>
      </c>
      <c r="B13" s="18" t="s">
        <v>59</v>
      </c>
      <c r="C13" s="18">
        <v>26</v>
      </c>
      <c r="D13" s="18" t="s">
        <v>53</v>
      </c>
      <c r="E13" s="18">
        <v>3.37</v>
      </c>
      <c r="F13" s="18">
        <v>0</v>
      </c>
      <c r="G13" s="18">
        <v>4.9800000000000004</v>
      </c>
      <c r="H13" s="18">
        <v>0.25</v>
      </c>
      <c r="I13" s="18">
        <v>0.7</v>
      </c>
      <c r="J13" s="18">
        <v>0</v>
      </c>
      <c r="K13" s="18">
        <f t="shared" si="0"/>
        <v>0.7</v>
      </c>
      <c r="L13" s="19">
        <v>0</v>
      </c>
      <c r="M13" s="18">
        <v>0.63</v>
      </c>
      <c r="N13" s="18">
        <f t="shared" si="1"/>
        <v>0.12650602409638553</v>
      </c>
      <c r="O13" s="18">
        <f t="shared" si="2"/>
        <v>3.1626506024096383E-2</v>
      </c>
      <c r="P13" s="18">
        <f t="shared" si="3"/>
        <v>0.66162650602409634</v>
      </c>
      <c r="Q13" s="18">
        <f t="shared" si="4"/>
        <v>1.3616265060240962</v>
      </c>
      <c r="R13" s="18">
        <v>460</v>
      </c>
      <c r="S13" s="18">
        <v>69</v>
      </c>
      <c r="T13" s="18">
        <f t="shared" si="5"/>
        <v>15</v>
      </c>
      <c r="U13" s="18">
        <v>1192.8640955004589</v>
      </c>
      <c r="V13" s="18">
        <v>1015.4856007944388</v>
      </c>
      <c r="W13" s="18">
        <f t="shared" si="6"/>
        <v>0.83500486685032116</v>
      </c>
      <c r="X13" s="18">
        <f t="shared" si="7"/>
        <v>0.67187218997140485</v>
      </c>
    </row>
    <row r="14" spans="1:24" s="16" customFormat="1" ht="15" customHeight="1" x14ac:dyDescent="0.2">
      <c r="A14" s="16" t="s">
        <v>33</v>
      </c>
      <c r="B14" s="16" t="s">
        <v>59</v>
      </c>
      <c r="C14" s="24">
        <v>26</v>
      </c>
      <c r="D14" s="16" t="s">
        <v>57</v>
      </c>
      <c r="E14" s="16">
        <v>4.29</v>
      </c>
      <c r="F14" s="16">
        <v>0</v>
      </c>
      <c r="G14" s="16">
        <v>6.71</v>
      </c>
      <c r="H14" s="16">
        <v>0.27</v>
      </c>
      <c r="I14" s="16">
        <v>0.89</v>
      </c>
      <c r="J14" s="16">
        <v>0</v>
      </c>
      <c r="K14" s="16">
        <f t="shared" si="0"/>
        <v>0.89</v>
      </c>
      <c r="L14" s="17">
        <v>0</v>
      </c>
      <c r="M14" s="16">
        <v>0.83</v>
      </c>
      <c r="N14" s="16">
        <f t="shared" si="1"/>
        <v>0.12369597615499255</v>
      </c>
      <c r="O14" s="16">
        <f t="shared" si="2"/>
        <v>3.3397913561847986E-2</v>
      </c>
      <c r="P14" s="16">
        <f t="shared" si="3"/>
        <v>0.86339791356184792</v>
      </c>
      <c r="Q14" s="16">
        <f t="shared" si="4"/>
        <v>1.753397913561848</v>
      </c>
      <c r="R14" s="16">
        <v>370</v>
      </c>
      <c r="S14" s="16">
        <v>68</v>
      </c>
      <c r="T14" s="16">
        <f t="shared" si="5"/>
        <v>18.378378378378379</v>
      </c>
      <c r="U14" s="16">
        <v>1320.7002053388092</v>
      </c>
      <c r="V14" s="16">
        <v>1010.2177570093457</v>
      </c>
      <c r="W14" s="16">
        <f t="shared" si="6"/>
        <v>1.1754231827515402</v>
      </c>
      <c r="X14" s="16">
        <f t="shared" si="7"/>
        <v>0.87221990364499902</v>
      </c>
    </row>
    <row r="15" spans="1:24" s="16" customFormat="1" ht="15" customHeight="1" x14ac:dyDescent="0.2">
      <c r="A15" s="16" t="s">
        <v>33</v>
      </c>
      <c r="B15" s="16" t="s">
        <v>59</v>
      </c>
      <c r="C15" s="24">
        <v>26</v>
      </c>
      <c r="D15" s="16" t="s">
        <v>56</v>
      </c>
      <c r="E15" s="16">
        <v>3.71</v>
      </c>
      <c r="F15" s="16">
        <v>0</v>
      </c>
      <c r="G15" s="16">
        <v>5.56</v>
      </c>
      <c r="H15" s="16">
        <v>0.22</v>
      </c>
      <c r="I15" s="16">
        <v>0.79</v>
      </c>
      <c r="J15" s="16">
        <v>0</v>
      </c>
      <c r="K15" s="16">
        <f t="shared" si="0"/>
        <v>0.79</v>
      </c>
      <c r="L15" s="17">
        <v>0</v>
      </c>
      <c r="M15" s="16">
        <v>0.7</v>
      </c>
      <c r="N15" s="16">
        <f t="shared" si="1"/>
        <v>0.12589928057553956</v>
      </c>
      <c r="O15" s="16">
        <f t="shared" si="2"/>
        <v>2.7697841726618704E-2</v>
      </c>
      <c r="P15" s="16">
        <f t="shared" si="3"/>
        <v>0.72769784172661867</v>
      </c>
      <c r="Q15" s="16">
        <f t="shared" si="4"/>
        <v>1.5176978417266187</v>
      </c>
      <c r="R15" s="16">
        <v>398</v>
      </c>
      <c r="S15" s="16">
        <v>104</v>
      </c>
      <c r="T15" s="16">
        <f t="shared" si="5"/>
        <v>26.13065326633166</v>
      </c>
      <c r="U15" s="16">
        <v>1372.6897435897433</v>
      </c>
      <c r="V15" s="16">
        <v>1183.694866920152</v>
      </c>
      <c r="W15" s="16">
        <f t="shared" si="6"/>
        <v>1.0844248974358972</v>
      </c>
      <c r="X15" s="16">
        <f t="shared" si="7"/>
        <v>0.86137219992067171</v>
      </c>
    </row>
    <row r="16" spans="1:24" s="16" customFormat="1" ht="15" customHeight="1" x14ac:dyDescent="0.2">
      <c r="A16" s="16" t="s">
        <v>33</v>
      </c>
      <c r="B16" s="16" t="s">
        <v>59</v>
      </c>
      <c r="C16" s="24">
        <v>26</v>
      </c>
      <c r="D16" s="16" t="s">
        <v>55</v>
      </c>
      <c r="E16" s="16">
        <v>3.42</v>
      </c>
      <c r="F16" s="16">
        <v>0</v>
      </c>
      <c r="G16" s="16">
        <v>5.07</v>
      </c>
      <c r="H16" s="16">
        <v>0.16</v>
      </c>
      <c r="I16" s="16">
        <v>0.71</v>
      </c>
      <c r="J16" s="16">
        <v>0</v>
      </c>
      <c r="K16" s="16">
        <f t="shared" si="0"/>
        <v>0.71</v>
      </c>
      <c r="L16" s="17">
        <v>0</v>
      </c>
      <c r="M16" s="16">
        <v>0.67</v>
      </c>
      <c r="N16" s="16">
        <f t="shared" si="1"/>
        <v>0.13214990138067062</v>
      </c>
      <c r="O16" s="16">
        <f t="shared" si="2"/>
        <v>2.11439842209073E-2</v>
      </c>
      <c r="P16" s="16">
        <f t="shared" si="3"/>
        <v>0.69114398422090739</v>
      </c>
      <c r="Q16" s="16">
        <f t="shared" si="4"/>
        <v>1.4011439842209072</v>
      </c>
      <c r="R16" s="16">
        <v>451</v>
      </c>
      <c r="S16" s="16">
        <v>120</v>
      </c>
      <c r="T16" s="16">
        <f t="shared" si="5"/>
        <v>26.607538802660752</v>
      </c>
      <c r="U16" s="16">
        <v>1320.3467189030362</v>
      </c>
      <c r="V16" s="16">
        <v>1263.0244956772335</v>
      </c>
      <c r="W16" s="16">
        <f t="shared" si="6"/>
        <v>0.93744617042115563</v>
      </c>
      <c r="X16" s="16">
        <f t="shared" si="7"/>
        <v>0.87293178211096545</v>
      </c>
    </row>
    <row r="17" spans="1:24" s="16" customFormat="1" ht="15" customHeight="1" x14ac:dyDescent="0.2">
      <c r="A17" s="16" t="s">
        <v>33</v>
      </c>
      <c r="B17" s="16" t="s">
        <v>59</v>
      </c>
      <c r="C17" s="24">
        <v>26</v>
      </c>
      <c r="D17" s="16" t="s">
        <v>53</v>
      </c>
      <c r="E17" s="16">
        <v>3.27</v>
      </c>
      <c r="F17" s="16">
        <v>0</v>
      </c>
      <c r="G17" s="16">
        <v>3.72</v>
      </c>
      <c r="H17" s="16">
        <v>0.14000000000000001</v>
      </c>
      <c r="I17" s="16">
        <v>0.68</v>
      </c>
      <c r="J17" s="16">
        <v>0</v>
      </c>
      <c r="K17" s="16">
        <f t="shared" si="0"/>
        <v>0.68</v>
      </c>
      <c r="L17" s="17">
        <v>0</v>
      </c>
      <c r="M17" s="16">
        <v>0.5</v>
      </c>
      <c r="N17" s="16">
        <f t="shared" si="1"/>
        <v>0.13440860215053763</v>
      </c>
      <c r="O17" s="16">
        <f t="shared" si="2"/>
        <v>1.8817204301075269E-2</v>
      </c>
      <c r="P17" s="16">
        <f t="shared" si="3"/>
        <v>0.51881720430107525</v>
      </c>
      <c r="Q17" s="16">
        <f t="shared" si="4"/>
        <v>1.1988172043010752</v>
      </c>
      <c r="R17" s="16">
        <v>338</v>
      </c>
      <c r="S17" s="16">
        <v>57</v>
      </c>
      <c r="T17" s="16">
        <f t="shared" si="5"/>
        <v>16.863905325443788</v>
      </c>
      <c r="U17" s="16">
        <v>1143.398414271556</v>
      </c>
      <c r="V17" s="16">
        <v>1036.8790018832392</v>
      </c>
      <c r="W17" s="16">
        <f t="shared" si="6"/>
        <v>0.77751092170465808</v>
      </c>
      <c r="X17" s="16">
        <f t="shared" si="7"/>
        <v>0.53795066495555144</v>
      </c>
    </row>
    <row r="18" spans="1:24" s="18" customFormat="1" ht="15" customHeight="1" x14ac:dyDescent="0.2">
      <c r="A18" s="18" t="s">
        <v>4</v>
      </c>
      <c r="B18" s="18" t="s">
        <v>59</v>
      </c>
      <c r="C18" s="18">
        <v>26</v>
      </c>
      <c r="D18" s="18" t="s">
        <v>57</v>
      </c>
      <c r="E18" s="18">
        <v>5.24</v>
      </c>
      <c r="F18" s="18">
        <v>0</v>
      </c>
      <c r="G18" s="18">
        <v>7.84</v>
      </c>
      <c r="H18" s="18">
        <v>0.23</v>
      </c>
      <c r="I18" s="18">
        <v>1.04</v>
      </c>
      <c r="J18" s="18">
        <v>0</v>
      </c>
      <c r="K18" s="18">
        <f t="shared" si="0"/>
        <v>1.04</v>
      </c>
      <c r="L18" s="19">
        <v>0</v>
      </c>
      <c r="M18" s="18">
        <v>0.94</v>
      </c>
      <c r="N18" s="18">
        <f t="shared" si="1"/>
        <v>0.11989795918367346</v>
      </c>
      <c r="O18" s="18">
        <f t="shared" si="2"/>
        <v>2.7576530612244899E-2</v>
      </c>
      <c r="P18" s="18">
        <f t="shared" si="3"/>
        <v>0.9675765306122448</v>
      </c>
      <c r="Q18" s="18">
        <f t="shared" si="4"/>
        <v>2.0075765306122451</v>
      </c>
      <c r="R18" s="18">
        <v>189</v>
      </c>
      <c r="S18" s="18">
        <v>15</v>
      </c>
      <c r="T18" s="18">
        <f t="shared" si="5"/>
        <v>7.9365079365079358</v>
      </c>
      <c r="U18" s="18">
        <v>1464.5226600985225</v>
      </c>
      <c r="V18" s="18">
        <v>1126.0738916256157</v>
      </c>
      <c r="W18" s="18">
        <f t="shared" si="6"/>
        <v>1.5231035665024633</v>
      </c>
      <c r="X18" s="18">
        <f t="shared" si="7"/>
        <v>1.0895626692721421</v>
      </c>
    </row>
    <row r="19" spans="1:24" s="18" customFormat="1" ht="15" customHeight="1" x14ac:dyDescent="0.2">
      <c r="A19" s="18" t="s">
        <v>4</v>
      </c>
      <c r="B19" s="18" t="s">
        <v>59</v>
      </c>
      <c r="C19" s="18">
        <v>26</v>
      </c>
      <c r="D19" s="18" t="s">
        <v>56</v>
      </c>
      <c r="E19" s="18">
        <v>6.37</v>
      </c>
      <c r="F19" s="18">
        <v>0</v>
      </c>
      <c r="G19" s="18">
        <v>9.34</v>
      </c>
      <c r="H19" s="18">
        <v>0.21</v>
      </c>
      <c r="I19" s="18">
        <v>1.33</v>
      </c>
      <c r="J19" s="18">
        <v>0</v>
      </c>
      <c r="K19" s="18">
        <f t="shared" si="0"/>
        <v>1.33</v>
      </c>
      <c r="L19" s="19">
        <v>0</v>
      </c>
      <c r="M19" s="18">
        <v>1.24</v>
      </c>
      <c r="N19" s="18">
        <f t="shared" si="1"/>
        <v>0.13276231263383298</v>
      </c>
      <c r="O19" s="18">
        <f t="shared" si="2"/>
        <v>2.7880085653104923E-2</v>
      </c>
      <c r="P19" s="18">
        <f t="shared" si="3"/>
        <v>1.2678800856531049</v>
      </c>
      <c r="Q19" s="18">
        <f t="shared" si="4"/>
        <v>2.597880085653105</v>
      </c>
      <c r="R19" s="18">
        <v>436</v>
      </c>
      <c r="S19" s="18">
        <v>49</v>
      </c>
      <c r="T19" s="18">
        <f t="shared" si="5"/>
        <v>11.238532110091743</v>
      </c>
      <c r="U19" s="18">
        <v>1382.7894736842106</v>
      </c>
      <c r="V19" s="18">
        <v>1044.8743961352657</v>
      </c>
      <c r="W19" s="18">
        <f t="shared" si="6"/>
        <v>1.8391100000000002</v>
      </c>
      <c r="X19" s="18">
        <f t="shared" si="7"/>
        <v>1.324775438868717</v>
      </c>
    </row>
    <row r="20" spans="1:24" s="18" customFormat="1" ht="15" customHeight="1" x14ac:dyDescent="0.2">
      <c r="A20" s="18" t="s">
        <v>4</v>
      </c>
      <c r="B20" s="18" t="s">
        <v>59</v>
      </c>
      <c r="C20" s="18">
        <v>26</v>
      </c>
      <c r="D20" s="18" t="s">
        <v>55</v>
      </c>
      <c r="E20" s="18">
        <v>5.9</v>
      </c>
      <c r="F20" s="18">
        <v>0</v>
      </c>
      <c r="G20" s="18">
        <v>7.78</v>
      </c>
      <c r="H20" s="18">
        <v>0.24</v>
      </c>
      <c r="I20" s="18">
        <v>1.22</v>
      </c>
      <c r="J20" s="18">
        <v>0</v>
      </c>
      <c r="K20" s="18">
        <f t="shared" si="0"/>
        <v>1.22</v>
      </c>
      <c r="L20" s="19">
        <v>0</v>
      </c>
      <c r="M20" s="18">
        <v>0.98</v>
      </c>
      <c r="N20" s="18">
        <f t="shared" si="1"/>
        <v>0.12596401028277635</v>
      </c>
      <c r="O20" s="18">
        <f t="shared" si="2"/>
        <v>3.0231362467866323E-2</v>
      </c>
      <c r="P20" s="18">
        <f t="shared" si="3"/>
        <v>1.0102313624678663</v>
      </c>
      <c r="Q20" s="18">
        <f t="shared" si="4"/>
        <v>2.2302313624678662</v>
      </c>
      <c r="R20" s="18">
        <v>495</v>
      </c>
      <c r="S20" s="18">
        <v>40</v>
      </c>
      <c r="T20" s="18">
        <f t="shared" si="5"/>
        <v>8.0808080808080813</v>
      </c>
      <c r="U20" s="18">
        <v>1366.2076476282673</v>
      </c>
      <c r="V20" s="18">
        <v>1077.8833333333332</v>
      </c>
      <c r="W20" s="18">
        <f t="shared" si="6"/>
        <v>1.6667733301064862</v>
      </c>
      <c r="X20" s="18">
        <f t="shared" si="7"/>
        <v>1.0889115484147385</v>
      </c>
    </row>
    <row r="21" spans="1:24" s="18" customFormat="1" ht="15" customHeight="1" x14ac:dyDescent="0.2">
      <c r="A21" s="18" t="s">
        <v>4</v>
      </c>
      <c r="B21" s="18" t="s">
        <v>59</v>
      </c>
      <c r="C21" s="18">
        <v>26</v>
      </c>
      <c r="D21" s="18" t="s">
        <v>53</v>
      </c>
      <c r="E21" s="18">
        <v>5.33</v>
      </c>
      <c r="F21" s="18">
        <v>0</v>
      </c>
      <c r="G21" s="18">
        <v>8.5299999999999994</v>
      </c>
      <c r="H21" s="18">
        <v>0.24</v>
      </c>
      <c r="I21" s="18">
        <v>1.0900000000000001</v>
      </c>
      <c r="J21" s="18">
        <v>0</v>
      </c>
      <c r="K21" s="18">
        <f t="shared" si="0"/>
        <v>1.0900000000000001</v>
      </c>
      <c r="L21" s="19">
        <v>0</v>
      </c>
      <c r="M21" s="18">
        <v>1.03</v>
      </c>
      <c r="N21" s="18">
        <f t="shared" si="1"/>
        <v>0.12075029308323565</v>
      </c>
      <c r="O21" s="18">
        <f t="shared" si="2"/>
        <v>2.8980070339976554E-2</v>
      </c>
      <c r="P21" s="18">
        <f t="shared" si="3"/>
        <v>1.0589800703399765</v>
      </c>
      <c r="Q21" s="18">
        <f t="shared" si="4"/>
        <v>2.1489800703399764</v>
      </c>
      <c r="R21" s="18">
        <v>429</v>
      </c>
      <c r="S21" s="18">
        <v>24</v>
      </c>
      <c r="T21" s="18">
        <f t="shared" si="5"/>
        <v>5.5944055944055942</v>
      </c>
      <c r="U21" s="18">
        <v>1403.9631425800196</v>
      </c>
      <c r="V21" s="18">
        <v>1190.2168615984406</v>
      </c>
      <c r="W21" s="18">
        <f t="shared" si="6"/>
        <v>1.5303198254122214</v>
      </c>
      <c r="X21" s="18">
        <f t="shared" si="7"/>
        <v>1.2604159358153426</v>
      </c>
    </row>
    <row r="22" spans="1:24" s="16" customFormat="1" ht="15" customHeight="1" x14ac:dyDescent="0.2">
      <c r="A22" s="16" t="s">
        <v>3</v>
      </c>
      <c r="B22" s="16" t="s">
        <v>59</v>
      </c>
      <c r="C22" s="24">
        <v>26</v>
      </c>
      <c r="D22" s="16" t="s">
        <v>57</v>
      </c>
      <c r="E22" s="16">
        <v>20.51</v>
      </c>
      <c r="F22" s="16">
        <v>0</v>
      </c>
      <c r="G22" s="16">
        <v>23</v>
      </c>
      <c r="H22" s="16">
        <v>0.19</v>
      </c>
      <c r="I22" s="16">
        <v>4.13</v>
      </c>
      <c r="J22" s="16">
        <v>0</v>
      </c>
      <c r="K22" s="16">
        <f t="shared" si="0"/>
        <v>4.13</v>
      </c>
      <c r="L22" s="17">
        <v>0</v>
      </c>
      <c r="M22" s="16">
        <v>2.81</v>
      </c>
      <c r="N22" s="16">
        <f t="shared" si="1"/>
        <v>0.12217391304347826</v>
      </c>
      <c r="O22" s="16">
        <f t="shared" si="2"/>
        <v>2.3213043478260868E-2</v>
      </c>
      <c r="P22" s="16">
        <f t="shared" si="3"/>
        <v>2.8332130434782608</v>
      </c>
      <c r="Q22" s="16">
        <f t="shared" si="4"/>
        <v>6.9632130434782606</v>
      </c>
      <c r="R22" s="16">
        <v>220</v>
      </c>
      <c r="S22" s="16">
        <v>26</v>
      </c>
      <c r="T22" s="16">
        <f t="shared" si="5"/>
        <v>11.818181818181818</v>
      </c>
      <c r="U22" s="16">
        <v>2287.7168732125838</v>
      </c>
      <c r="V22" s="16">
        <v>1340.861352657005</v>
      </c>
      <c r="W22" s="16">
        <f t="shared" si="6"/>
        <v>9.4482706863679713</v>
      </c>
      <c r="X22" s="16">
        <f t="shared" si="7"/>
        <v>3.7989458738437305</v>
      </c>
    </row>
    <row r="23" spans="1:24" s="16" customFormat="1" ht="15" customHeight="1" x14ac:dyDescent="0.2">
      <c r="A23" s="16" t="s">
        <v>3</v>
      </c>
      <c r="B23" s="16" t="s">
        <v>59</v>
      </c>
      <c r="C23" s="24">
        <v>26</v>
      </c>
      <c r="D23" s="16" t="s">
        <v>56</v>
      </c>
      <c r="E23" s="16">
        <v>20.84</v>
      </c>
      <c r="F23" s="16">
        <v>0</v>
      </c>
      <c r="G23" s="16">
        <v>20.010000000000002</v>
      </c>
      <c r="H23" s="16">
        <v>0.2</v>
      </c>
      <c r="I23" s="16">
        <v>4.34</v>
      </c>
      <c r="J23" s="16">
        <v>0</v>
      </c>
      <c r="K23" s="16">
        <f t="shared" si="0"/>
        <v>4.34</v>
      </c>
      <c r="L23" s="17">
        <v>0</v>
      </c>
      <c r="M23" s="16">
        <v>3.01</v>
      </c>
      <c r="N23" s="16">
        <f t="shared" si="1"/>
        <v>0.15042478760619687</v>
      </c>
      <c r="O23" s="16">
        <f t="shared" si="2"/>
        <v>3.0084957521239377E-2</v>
      </c>
      <c r="P23" s="16">
        <f t="shared" si="3"/>
        <v>3.040084957521239</v>
      </c>
      <c r="Q23" s="16">
        <f t="shared" si="4"/>
        <v>7.3800849575212393</v>
      </c>
      <c r="R23" s="16">
        <v>395</v>
      </c>
      <c r="S23" s="16">
        <v>65</v>
      </c>
      <c r="T23" s="16">
        <f t="shared" si="5"/>
        <v>16.455696202531644</v>
      </c>
      <c r="U23" s="16">
        <v>2122.8923290203329</v>
      </c>
      <c r="V23" s="16">
        <v>1197.1654445462877</v>
      </c>
      <c r="W23" s="16">
        <f t="shared" si="6"/>
        <v>9.2133527079482445</v>
      </c>
      <c r="X23" s="16">
        <f t="shared" si="7"/>
        <v>3.6394846596293964</v>
      </c>
    </row>
    <row r="24" spans="1:24" s="16" customFormat="1" ht="15" customHeight="1" x14ac:dyDescent="0.2">
      <c r="A24" s="16" t="s">
        <v>3</v>
      </c>
      <c r="B24" s="16" t="s">
        <v>59</v>
      </c>
      <c r="C24" s="24">
        <v>26</v>
      </c>
      <c r="D24" s="16" t="s">
        <v>55</v>
      </c>
      <c r="E24" s="16">
        <v>15.33</v>
      </c>
      <c r="F24" s="16">
        <v>0</v>
      </c>
      <c r="G24" s="16">
        <v>13.32</v>
      </c>
      <c r="H24" s="16">
        <v>0.23</v>
      </c>
      <c r="I24" s="16">
        <v>3.02</v>
      </c>
      <c r="J24" s="16">
        <v>0</v>
      </c>
      <c r="K24" s="16">
        <f t="shared" si="0"/>
        <v>3.02</v>
      </c>
      <c r="L24" s="17">
        <v>0</v>
      </c>
      <c r="M24" s="16">
        <v>1.9</v>
      </c>
      <c r="N24" s="16">
        <f t="shared" si="1"/>
        <v>0.14264264264264262</v>
      </c>
      <c r="O24" s="16">
        <f t="shared" si="2"/>
        <v>3.2807807807807801E-2</v>
      </c>
      <c r="P24" s="16">
        <f t="shared" si="3"/>
        <v>1.9328078078078077</v>
      </c>
      <c r="Q24" s="16">
        <f t="shared" si="4"/>
        <v>4.9528078078078082</v>
      </c>
      <c r="R24" s="16">
        <v>469</v>
      </c>
      <c r="S24" s="16">
        <v>38</v>
      </c>
      <c r="T24" s="16">
        <f t="shared" si="5"/>
        <v>8.1023454157782524</v>
      </c>
      <c r="U24" s="16">
        <v>2509.9943820224717</v>
      </c>
      <c r="V24" s="16">
        <v>1327.3246628131021</v>
      </c>
      <c r="W24" s="16">
        <f t="shared" si="6"/>
        <v>7.5801830337078648</v>
      </c>
      <c r="X24" s="16">
        <f t="shared" si="7"/>
        <v>2.5654634717810296</v>
      </c>
    </row>
    <row r="25" spans="1:24" s="16" customFormat="1" ht="15" customHeight="1" x14ac:dyDescent="0.2">
      <c r="A25" s="16" t="s">
        <v>3</v>
      </c>
      <c r="B25" s="16" t="s">
        <v>59</v>
      </c>
      <c r="C25" s="24">
        <v>26</v>
      </c>
      <c r="D25" s="16" t="s">
        <v>53</v>
      </c>
      <c r="E25" s="16">
        <v>18.87</v>
      </c>
      <c r="F25" s="16">
        <v>0</v>
      </c>
      <c r="G25" s="16">
        <v>15.99</v>
      </c>
      <c r="H25" s="16">
        <v>0.25</v>
      </c>
      <c r="I25" s="16">
        <v>3.81</v>
      </c>
      <c r="J25" s="16">
        <v>0</v>
      </c>
      <c r="K25" s="16">
        <f t="shared" si="0"/>
        <v>3.81</v>
      </c>
      <c r="L25" s="17">
        <v>0</v>
      </c>
      <c r="M25" s="16">
        <v>2.34</v>
      </c>
      <c r="N25" s="16">
        <f t="shared" si="1"/>
        <v>0.14634146341463414</v>
      </c>
      <c r="O25" s="16">
        <f t="shared" si="2"/>
        <v>3.6585365853658534E-2</v>
      </c>
      <c r="P25" s="16">
        <f t="shared" si="3"/>
        <v>2.3765853658536584</v>
      </c>
      <c r="Q25" s="16">
        <f t="shared" si="4"/>
        <v>6.1865853658536585</v>
      </c>
      <c r="R25" s="16">
        <v>533</v>
      </c>
      <c r="S25" s="16">
        <v>23</v>
      </c>
      <c r="T25" s="16">
        <f t="shared" si="5"/>
        <v>4.3151969981238274</v>
      </c>
      <c r="U25" s="16">
        <v>2296.6271929824566</v>
      </c>
      <c r="V25" s="16">
        <v>1325.207968901846</v>
      </c>
      <c r="W25" s="16">
        <f t="shared" si="6"/>
        <v>8.7501496052631591</v>
      </c>
      <c r="X25" s="16">
        <f t="shared" si="7"/>
        <v>3.149469865604777</v>
      </c>
    </row>
    <row r="26" spans="1:24" s="18" customFormat="1" ht="15" customHeight="1" x14ac:dyDescent="0.2">
      <c r="A26" s="18" t="s">
        <v>2</v>
      </c>
      <c r="B26" s="18" t="s">
        <v>59</v>
      </c>
      <c r="C26" s="18">
        <v>26</v>
      </c>
      <c r="D26" s="18" t="s">
        <v>57</v>
      </c>
      <c r="E26" s="18">
        <v>13.03</v>
      </c>
      <c r="F26" s="18">
        <v>0</v>
      </c>
      <c r="G26" s="18">
        <v>17.68</v>
      </c>
      <c r="H26" s="18">
        <v>0.17</v>
      </c>
      <c r="I26" s="18">
        <v>2.5499999999999998</v>
      </c>
      <c r="J26" s="18">
        <v>0</v>
      </c>
      <c r="K26" s="18">
        <f t="shared" si="0"/>
        <v>2.5499999999999998</v>
      </c>
      <c r="L26" s="19">
        <v>0</v>
      </c>
      <c r="M26" s="18">
        <v>1.92</v>
      </c>
      <c r="N26" s="18">
        <f t="shared" si="1"/>
        <v>0.10859728506787331</v>
      </c>
      <c r="O26" s="18">
        <f t="shared" si="2"/>
        <v>1.8461538461538463E-2</v>
      </c>
      <c r="P26" s="18">
        <f t="shared" si="3"/>
        <v>1.9384615384615385</v>
      </c>
      <c r="Q26" s="18">
        <f t="shared" si="4"/>
        <v>4.4884615384615385</v>
      </c>
      <c r="R26" s="18">
        <v>170</v>
      </c>
      <c r="S26" s="18">
        <v>38</v>
      </c>
      <c r="T26" s="18">
        <f t="shared" si="5"/>
        <v>22.352941176470591</v>
      </c>
      <c r="U26" s="18">
        <v>1664.1496631376322</v>
      </c>
      <c r="V26" s="18">
        <v>1111.3509021842356</v>
      </c>
      <c r="W26" s="18">
        <f t="shared" si="6"/>
        <v>4.2435816410009624</v>
      </c>
      <c r="X26" s="18">
        <f t="shared" si="7"/>
        <v>2.1543109796186717</v>
      </c>
    </row>
    <row r="27" spans="1:24" s="18" customFormat="1" ht="15" customHeight="1" x14ac:dyDescent="0.2">
      <c r="A27" s="18" t="s">
        <v>2</v>
      </c>
      <c r="B27" s="18" t="s">
        <v>59</v>
      </c>
      <c r="C27" s="18">
        <v>26</v>
      </c>
      <c r="D27" s="18" t="s">
        <v>56</v>
      </c>
      <c r="E27" s="18">
        <v>11.37</v>
      </c>
      <c r="F27" s="18">
        <v>0</v>
      </c>
      <c r="G27" s="18">
        <v>14.77</v>
      </c>
      <c r="H27" s="18">
        <v>0.19</v>
      </c>
      <c r="I27" s="18">
        <v>2.36</v>
      </c>
      <c r="J27" s="18">
        <v>0</v>
      </c>
      <c r="K27" s="18">
        <f t="shared" si="0"/>
        <v>2.36</v>
      </c>
      <c r="L27" s="19">
        <v>0</v>
      </c>
      <c r="M27" s="18">
        <v>2.0499999999999998</v>
      </c>
      <c r="N27" s="18">
        <f t="shared" si="1"/>
        <v>0.13879485443466485</v>
      </c>
      <c r="O27" s="18">
        <f t="shared" si="2"/>
        <v>2.6371022342586321E-2</v>
      </c>
      <c r="P27" s="18">
        <f t="shared" si="3"/>
        <v>2.076371022342586</v>
      </c>
      <c r="Q27" s="18">
        <f t="shared" si="4"/>
        <v>4.4363710223425858</v>
      </c>
      <c r="R27" s="18">
        <v>284</v>
      </c>
      <c r="S27" s="18">
        <v>45</v>
      </c>
      <c r="T27" s="18">
        <f t="shared" si="5"/>
        <v>15.845070422535212</v>
      </c>
      <c r="U27" s="18">
        <v>1562.4003887269191</v>
      </c>
      <c r="V27" s="18">
        <v>1053.1335282651073</v>
      </c>
      <c r="W27" s="18">
        <f t="shared" si="6"/>
        <v>3.6872649173955288</v>
      </c>
      <c r="X27" s="18">
        <f t="shared" si="7"/>
        <v>2.1866959407470752</v>
      </c>
    </row>
    <row r="28" spans="1:24" s="18" customFormat="1" ht="15" customHeight="1" x14ac:dyDescent="0.2">
      <c r="A28" s="18" t="s">
        <v>2</v>
      </c>
      <c r="B28" s="18" t="s">
        <v>59</v>
      </c>
      <c r="C28" s="18">
        <v>26</v>
      </c>
      <c r="D28" s="18" t="s">
        <v>55</v>
      </c>
      <c r="E28" s="18">
        <v>11.52</v>
      </c>
      <c r="F28" s="18">
        <v>0</v>
      </c>
      <c r="G28" s="18">
        <v>13.98</v>
      </c>
      <c r="H28" s="18">
        <v>0.24</v>
      </c>
      <c r="I28" s="18">
        <v>2.39</v>
      </c>
      <c r="J28" s="18">
        <v>0</v>
      </c>
      <c r="K28" s="18">
        <f t="shared" si="0"/>
        <v>2.39</v>
      </c>
      <c r="L28" s="19">
        <v>0</v>
      </c>
      <c r="M28" s="18">
        <v>1.79</v>
      </c>
      <c r="N28" s="18">
        <f t="shared" si="1"/>
        <v>0.12804005722460657</v>
      </c>
      <c r="O28" s="18">
        <f t="shared" si="2"/>
        <v>3.0729613733905575E-2</v>
      </c>
      <c r="P28" s="18">
        <f t="shared" si="3"/>
        <v>1.8207296137339055</v>
      </c>
      <c r="Q28" s="18">
        <f t="shared" si="4"/>
        <v>4.2107296137339052</v>
      </c>
      <c r="R28" s="18">
        <v>363</v>
      </c>
      <c r="S28" s="18">
        <v>19</v>
      </c>
      <c r="T28" s="18">
        <f t="shared" si="5"/>
        <v>5.2341597796143251</v>
      </c>
      <c r="U28" s="18">
        <v>1650.895563770795</v>
      </c>
      <c r="V28" s="18">
        <v>1058.7565176908752</v>
      </c>
      <c r="W28" s="18">
        <f t="shared" si="6"/>
        <v>3.9456403974122005</v>
      </c>
      <c r="X28" s="18">
        <f t="shared" si="7"/>
        <v>1.9277093454935621</v>
      </c>
    </row>
    <row r="29" spans="1:24" s="18" customFormat="1" ht="15" customHeight="1" x14ac:dyDescent="0.2">
      <c r="A29" s="18" t="s">
        <v>2</v>
      </c>
      <c r="B29" s="18" t="s">
        <v>59</v>
      </c>
      <c r="C29" s="18">
        <v>26</v>
      </c>
      <c r="D29" s="18" t="s">
        <v>53</v>
      </c>
      <c r="E29" s="18">
        <v>10.79</v>
      </c>
      <c r="F29" s="18">
        <v>0</v>
      </c>
      <c r="G29" s="18">
        <v>13.95</v>
      </c>
      <c r="H29" s="18">
        <v>0.25</v>
      </c>
      <c r="I29" s="18">
        <v>2.16</v>
      </c>
      <c r="J29" s="18">
        <v>0</v>
      </c>
      <c r="K29" s="18">
        <f t="shared" si="0"/>
        <v>2.16</v>
      </c>
      <c r="L29" s="19">
        <v>0</v>
      </c>
      <c r="M29" s="18">
        <v>1.77</v>
      </c>
      <c r="N29" s="18">
        <f t="shared" si="1"/>
        <v>0.12688172043010754</v>
      </c>
      <c r="O29" s="18">
        <f t="shared" si="2"/>
        <v>3.1720430107526884E-2</v>
      </c>
      <c r="P29" s="18">
        <f t="shared" si="3"/>
        <v>1.8017204301075269</v>
      </c>
      <c r="Q29" s="18">
        <f t="shared" si="4"/>
        <v>3.9617204301075271</v>
      </c>
      <c r="R29" s="18">
        <v>406</v>
      </c>
      <c r="S29" s="18">
        <v>44</v>
      </c>
      <c r="T29" s="18">
        <f t="shared" si="5"/>
        <v>10.83743842364532</v>
      </c>
      <c r="U29" s="18">
        <v>1729.0249999999999</v>
      </c>
      <c r="V29" s="18">
        <v>1150.8736892278359</v>
      </c>
      <c r="W29" s="18">
        <f t="shared" si="6"/>
        <v>3.7346940000000002</v>
      </c>
      <c r="X29" s="18">
        <f t="shared" si="7"/>
        <v>2.0735526383550127</v>
      </c>
    </row>
    <row r="30" spans="1:24" s="16" customFormat="1" ht="15" customHeight="1" x14ac:dyDescent="0.2">
      <c r="A30" s="16" t="s">
        <v>1</v>
      </c>
      <c r="B30" s="16" t="s">
        <v>59</v>
      </c>
      <c r="C30" s="24">
        <v>26</v>
      </c>
      <c r="D30" s="16" t="s">
        <v>57</v>
      </c>
      <c r="E30" s="16">
        <v>2.37</v>
      </c>
      <c r="F30" s="16">
        <v>0</v>
      </c>
      <c r="G30" s="16">
        <v>4.03</v>
      </c>
      <c r="H30" s="16">
        <v>0.18</v>
      </c>
      <c r="I30" s="16">
        <v>0.51</v>
      </c>
      <c r="J30" s="16">
        <v>0</v>
      </c>
      <c r="K30" s="16">
        <f t="shared" si="0"/>
        <v>0.51</v>
      </c>
      <c r="L30" s="17">
        <v>0</v>
      </c>
      <c r="M30" s="16">
        <v>0.5</v>
      </c>
      <c r="N30" s="16">
        <f t="shared" si="1"/>
        <v>0.12406947890818858</v>
      </c>
      <c r="O30" s="16">
        <f t="shared" si="2"/>
        <v>2.2332506203473945E-2</v>
      </c>
      <c r="P30" s="16">
        <f t="shared" si="3"/>
        <v>0.52233250620347393</v>
      </c>
      <c r="Q30" s="16">
        <f t="shared" si="4"/>
        <v>1.0323325062034741</v>
      </c>
      <c r="R30" s="16">
        <v>244</v>
      </c>
      <c r="S30" s="16">
        <v>61</v>
      </c>
      <c r="T30" s="16">
        <f t="shared" si="5"/>
        <v>25</v>
      </c>
      <c r="U30" s="16">
        <v>1017.9621993127146</v>
      </c>
      <c r="V30" s="16">
        <v>873.69431051108961</v>
      </c>
      <c r="W30" s="16">
        <f t="shared" si="6"/>
        <v>0.51916072164948446</v>
      </c>
      <c r="X30" s="16">
        <f t="shared" si="7"/>
        <v>0.45635893886497358</v>
      </c>
    </row>
    <row r="31" spans="1:24" s="16" customFormat="1" ht="15" customHeight="1" x14ac:dyDescent="0.2">
      <c r="A31" s="16" t="s">
        <v>1</v>
      </c>
      <c r="B31" s="16" t="s">
        <v>59</v>
      </c>
      <c r="C31" s="24">
        <v>26</v>
      </c>
      <c r="D31" s="16" t="s">
        <v>56</v>
      </c>
      <c r="E31" s="16">
        <v>3.06</v>
      </c>
      <c r="F31" s="16">
        <v>0</v>
      </c>
      <c r="G31" s="16">
        <v>4.49</v>
      </c>
      <c r="H31" s="16">
        <v>0.16</v>
      </c>
      <c r="I31" s="16">
        <v>0.63</v>
      </c>
      <c r="J31" s="16">
        <v>0</v>
      </c>
      <c r="K31" s="16">
        <f t="shared" si="0"/>
        <v>0.63</v>
      </c>
      <c r="L31" s="17">
        <v>0</v>
      </c>
      <c r="M31" s="16">
        <v>0.68</v>
      </c>
      <c r="N31" s="16">
        <f t="shared" si="1"/>
        <v>0.15144766146993319</v>
      </c>
      <c r="O31" s="16">
        <f t="shared" si="2"/>
        <v>2.423162583518931E-2</v>
      </c>
      <c r="P31" s="16">
        <f t="shared" si="3"/>
        <v>0.70423162583518939</v>
      </c>
      <c r="Q31" s="16">
        <f t="shared" si="4"/>
        <v>1.3342316258351894</v>
      </c>
      <c r="R31" s="16">
        <v>287</v>
      </c>
      <c r="S31" s="16">
        <v>86</v>
      </c>
      <c r="T31" s="16">
        <f t="shared" si="5"/>
        <v>29.965156794425084</v>
      </c>
      <c r="U31" s="16">
        <v>1059.2643461900282</v>
      </c>
      <c r="V31" s="16">
        <v>976.68426197458462</v>
      </c>
      <c r="W31" s="16">
        <f t="shared" si="6"/>
        <v>0.66733653809971771</v>
      </c>
      <c r="X31" s="16">
        <f t="shared" si="7"/>
        <v>0.68781194573800375</v>
      </c>
    </row>
    <row r="32" spans="1:24" s="16" customFormat="1" ht="15" customHeight="1" x14ac:dyDescent="0.2">
      <c r="A32" s="16" t="s">
        <v>1</v>
      </c>
      <c r="B32" s="16" t="s">
        <v>59</v>
      </c>
      <c r="C32" s="24">
        <v>26</v>
      </c>
      <c r="D32" s="16" t="s">
        <v>55</v>
      </c>
      <c r="E32" s="16">
        <v>1.6</v>
      </c>
      <c r="F32" s="16">
        <v>0</v>
      </c>
      <c r="G32" s="16">
        <v>2</v>
      </c>
      <c r="H32" s="16">
        <v>0.16</v>
      </c>
      <c r="I32" s="16">
        <v>0.34</v>
      </c>
      <c r="J32" s="16">
        <v>0</v>
      </c>
      <c r="K32" s="16">
        <f t="shared" si="0"/>
        <v>0.34</v>
      </c>
      <c r="L32" s="17">
        <v>0</v>
      </c>
      <c r="M32" s="16">
        <v>0.3</v>
      </c>
      <c r="N32" s="16">
        <f t="shared" si="1"/>
        <v>0.15</v>
      </c>
      <c r="O32" s="16">
        <f t="shared" si="2"/>
        <v>2.4E-2</v>
      </c>
      <c r="P32" s="16">
        <f t="shared" si="3"/>
        <v>0.32400000000000001</v>
      </c>
      <c r="Q32" s="16">
        <f t="shared" si="4"/>
        <v>0.66400000000000003</v>
      </c>
      <c r="R32" s="16">
        <v>346</v>
      </c>
      <c r="S32" s="16">
        <v>37</v>
      </c>
      <c r="T32" s="16">
        <f t="shared" si="5"/>
        <v>10.693641618497111</v>
      </c>
      <c r="U32" s="16">
        <v>1040.576054955839</v>
      </c>
      <c r="V32" s="16">
        <v>980.57263157894738</v>
      </c>
      <c r="W32" s="16">
        <f t="shared" si="6"/>
        <v>0.35379585868498531</v>
      </c>
      <c r="X32" s="16">
        <f t="shared" si="7"/>
        <v>0.31770553263157891</v>
      </c>
    </row>
    <row r="33" spans="1:24" s="16" customFormat="1" ht="15" customHeight="1" x14ac:dyDescent="0.2">
      <c r="A33" s="21" t="s">
        <v>1</v>
      </c>
      <c r="B33" s="21" t="s">
        <v>59</v>
      </c>
      <c r="C33" s="23">
        <v>26</v>
      </c>
      <c r="D33" s="21" t="s">
        <v>53</v>
      </c>
      <c r="E33" s="21">
        <v>2.17</v>
      </c>
      <c r="F33" s="21">
        <v>0</v>
      </c>
      <c r="G33" s="21">
        <v>3.05</v>
      </c>
      <c r="H33" s="21">
        <v>0.17</v>
      </c>
      <c r="I33" s="21">
        <v>0.47</v>
      </c>
      <c r="J33" s="21">
        <v>0</v>
      </c>
      <c r="K33" s="21">
        <f t="shared" si="0"/>
        <v>0.47</v>
      </c>
      <c r="L33" s="22">
        <v>0</v>
      </c>
      <c r="M33" s="21">
        <v>0.45</v>
      </c>
      <c r="N33" s="21">
        <f t="shared" si="1"/>
        <v>0.1475409836065574</v>
      </c>
      <c r="O33" s="21">
        <f t="shared" si="2"/>
        <v>2.5081967213114759E-2</v>
      </c>
      <c r="P33" s="21">
        <f t="shared" si="3"/>
        <v>0.4750819672131148</v>
      </c>
      <c r="Q33" s="21">
        <f t="shared" si="4"/>
        <v>0.94508196721311477</v>
      </c>
      <c r="R33" s="21">
        <v>313</v>
      </c>
      <c r="S33" s="21">
        <v>104</v>
      </c>
      <c r="T33" s="21">
        <f t="shared" si="5"/>
        <v>33.226837060702877</v>
      </c>
      <c r="U33" s="21">
        <v>1067.0616007194244</v>
      </c>
      <c r="V33" s="21">
        <v>965.93678707224342</v>
      </c>
      <c r="W33" s="21">
        <f t="shared" si="6"/>
        <v>0.50151895233812949</v>
      </c>
      <c r="X33" s="21">
        <f t="shared" si="7"/>
        <v>0.45889914900579698</v>
      </c>
    </row>
    <row r="34" spans="1:24" s="18" customFormat="1" x14ac:dyDescent="0.2">
      <c r="A34" s="18" t="s">
        <v>8</v>
      </c>
      <c r="B34" s="18" t="s">
        <v>58</v>
      </c>
      <c r="C34" s="18">
        <v>40</v>
      </c>
      <c r="D34" s="18" t="s">
        <v>57</v>
      </c>
      <c r="E34" s="18">
        <v>13.33</v>
      </c>
      <c r="F34" s="18">
        <v>6.31</v>
      </c>
      <c r="G34" s="18">
        <v>11.27</v>
      </c>
      <c r="H34" s="18">
        <v>0.15</v>
      </c>
      <c r="I34" s="18">
        <v>3.46</v>
      </c>
      <c r="J34" s="18">
        <v>1.89</v>
      </c>
      <c r="K34" s="18">
        <f t="shared" ref="K34:K65" si="8">I34+J34</f>
        <v>5.35</v>
      </c>
      <c r="L34" s="19">
        <v>6</v>
      </c>
      <c r="M34" s="18">
        <v>1.43</v>
      </c>
      <c r="N34" s="18">
        <f t="shared" ref="N34:N65" si="9">M34/G34</f>
        <v>0.12688553682342502</v>
      </c>
      <c r="O34" s="18">
        <f t="shared" ref="O34:O65" si="10">N34*H34</f>
        <v>1.903283052351375E-2</v>
      </c>
      <c r="P34" s="18">
        <f t="shared" ref="P34:P65" si="11">O34+M34</f>
        <v>1.4490328305235136</v>
      </c>
      <c r="Q34" s="18">
        <f t="shared" ref="Q34:Q65" si="12">P34+J34+I34</f>
        <v>6.7990328305235135</v>
      </c>
      <c r="R34" s="18">
        <v>586</v>
      </c>
      <c r="S34" s="18">
        <v>85</v>
      </c>
      <c r="T34" s="18">
        <f t="shared" ref="T34:T65" si="13">S34/R34*100</f>
        <v>14.505119453924914</v>
      </c>
      <c r="U34" s="18">
        <v>1237.4462316176471</v>
      </c>
      <c r="V34" s="18">
        <v>1315.95</v>
      </c>
      <c r="W34" s="18">
        <f t="shared" ref="W34:W65" si="14">U34*K34/1000</f>
        <v>6.6203373391544114</v>
      </c>
      <c r="X34" s="18">
        <f t="shared" ref="X34:X65" si="15">V34*P34/1000</f>
        <v>1.9068547533274176</v>
      </c>
    </row>
    <row r="35" spans="1:24" s="18" customFormat="1" x14ac:dyDescent="0.2">
      <c r="A35" s="18" t="s">
        <v>8</v>
      </c>
      <c r="B35" s="18" t="s">
        <v>58</v>
      </c>
      <c r="C35" s="18">
        <v>40</v>
      </c>
      <c r="D35" s="18" t="s">
        <v>56</v>
      </c>
      <c r="E35" s="18">
        <v>11.66</v>
      </c>
      <c r="F35" s="18">
        <v>5.96</v>
      </c>
      <c r="G35" s="18">
        <v>8.75</v>
      </c>
      <c r="H35" s="18">
        <v>0.25</v>
      </c>
      <c r="I35" s="18">
        <v>2.95</v>
      </c>
      <c r="J35" s="18">
        <v>1.81</v>
      </c>
      <c r="K35" s="18">
        <f t="shared" si="8"/>
        <v>4.76</v>
      </c>
      <c r="L35" s="19">
        <v>5</v>
      </c>
      <c r="M35" s="18">
        <v>1.18</v>
      </c>
      <c r="N35" s="18">
        <f t="shared" si="9"/>
        <v>0.13485714285714284</v>
      </c>
      <c r="O35" s="18">
        <f t="shared" si="10"/>
        <v>3.3714285714285711E-2</v>
      </c>
      <c r="P35" s="18">
        <f t="shared" si="11"/>
        <v>1.2137142857142857</v>
      </c>
      <c r="Q35" s="18">
        <f t="shared" si="12"/>
        <v>5.9737142857142862</v>
      </c>
      <c r="R35" s="18">
        <v>641</v>
      </c>
      <c r="S35" s="18">
        <v>91</v>
      </c>
      <c r="T35" s="18">
        <f t="shared" si="13"/>
        <v>14.19656786271451</v>
      </c>
      <c r="U35" s="18">
        <v>1230.2353224254091</v>
      </c>
      <c r="V35" s="18">
        <v>1303.704918032787</v>
      </c>
      <c r="W35" s="18">
        <f t="shared" si="14"/>
        <v>5.855920134744947</v>
      </c>
      <c r="X35" s="18">
        <f t="shared" si="15"/>
        <v>1.5823252833723656</v>
      </c>
    </row>
    <row r="36" spans="1:24" s="18" customFormat="1" x14ac:dyDescent="0.2">
      <c r="A36" s="18" t="s">
        <v>8</v>
      </c>
      <c r="B36" s="18" t="s">
        <v>58</v>
      </c>
      <c r="C36" s="18">
        <v>40</v>
      </c>
      <c r="D36" s="18" t="s">
        <v>55</v>
      </c>
      <c r="E36" s="18">
        <v>7.36</v>
      </c>
      <c r="F36" s="18">
        <v>3.13</v>
      </c>
      <c r="G36" s="18">
        <v>4.6100000000000003</v>
      </c>
      <c r="H36" s="18">
        <v>0.14000000000000001</v>
      </c>
      <c r="I36" s="18">
        <v>1.84</v>
      </c>
      <c r="J36" s="18">
        <v>0.95</v>
      </c>
      <c r="K36" s="18">
        <f t="shared" si="8"/>
        <v>2.79</v>
      </c>
      <c r="L36" s="19">
        <v>3</v>
      </c>
      <c r="M36" s="18">
        <v>0.66</v>
      </c>
      <c r="N36" s="18">
        <f t="shared" si="9"/>
        <v>0.14316702819956617</v>
      </c>
      <c r="O36" s="18">
        <f t="shared" si="10"/>
        <v>2.0043383947939267E-2</v>
      </c>
      <c r="P36" s="18">
        <f t="shared" si="11"/>
        <v>0.68004338394793928</v>
      </c>
      <c r="Q36" s="18">
        <f t="shared" si="12"/>
        <v>3.4700433839479397</v>
      </c>
      <c r="R36" s="18">
        <v>452</v>
      </c>
      <c r="S36" s="18">
        <v>101</v>
      </c>
      <c r="T36" s="18">
        <f t="shared" si="13"/>
        <v>22.345132743362832</v>
      </c>
      <c r="U36" s="18">
        <v>1384.9270927092709</v>
      </c>
      <c r="V36" s="18">
        <v>1293.8150887573963</v>
      </c>
      <c r="W36" s="18">
        <f t="shared" si="14"/>
        <v>3.863946588658866</v>
      </c>
      <c r="X36" s="18">
        <f t="shared" si="15"/>
        <v>0.87985039116148323</v>
      </c>
    </row>
    <row r="37" spans="1:24" s="18" customFormat="1" x14ac:dyDescent="0.2">
      <c r="A37" s="18" t="s">
        <v>8</v>
      </c>
      <c r="B37" s="18" t="s">
        <v>58</v>
      </c>
      <c r="C37" s="18">
        <v>40</v>
      </c>
      <c r="D37" s="18" t="s">
        <v>53</v>
      </c>
      <c r="E37" s="18">
        <v>13.51</v>
      </c>
      <c r="F37" s="18">
        <v>7.02</v>
      </c>
      <c r="G37" s="18">
        <v>11.34</v>
      </c>
      <c r="H37" s="18">
        <v>0.21</v>
      </c>
      <c r="I37" s="18">
        <v>3.57</v>
      </c>
      <c r="J37" s="18">
        <v>2.15</v>
      </c>
      <c r="K37" s="18">
        <f t="shared" si="8"/>
        <v>5.72</v>
      </c>
      <c r="L37" s="19">
        <v>6</v>
      </c>
      <c r="M37" s="18">
        <v>1.47</v>
      </c>
      <c r="N37" s="18">
        <f t="shared" si="9"/>
        <v>0.12962962962962962</v>
      </c>
      <c r="O37" s="18">
        <f t="shared" si="10"/>
        <v>2.7222222222222221E-2</v>
      </c>
      <c r="P37" s="18">
        <f t="shared" si="11"/>
        <v>1.4972222222222222</v>
      </c>
      <c r="Q37" s="18">
        <f t="shared" si="12"/>
        <v>7.2172222222222224</v>
      </c>
      <c r="R37" s="18">
        <v>595</v>
      </c>
      <c r="S37" s="18">
        <v>134</v>
      </c>
      <c r="T37" s="18">
        <f t="shared" si="13"/>
        <v>22.521008403361346</v>
      </c>
      <c r="U37" s="18">
        <v>1166.9985741444864</v>
      </c>
      <c r="V37" s="18">
        <v>1352.2132056451615</v>
      </c>
      <c r="W37" s="18">
        <f t="shared" si="14"/>
        <v>6.6752318441064613</v>
      </c>
      <c r="X37" s="18">
        <f t="shared" si="15"/>
        <v>2.0245636606742834</v>
      </c>
    </row>
    <row r="38" spans="1:24" s="16" customFormat="1" x14ac:dyDescent="0.2">
      <c r="A38" s="16" t="s">
        <v>7</v>
      </c>
      <c r="B38" s="16" t="s">
        <v>58</v>
      </c>
      <c r="C38" s="16">
        <v>40</v>
      </c>
      <c r="D38" s="16" t="s">
        <v>57</v>
      </c>
      <c r="E38" s="16">
        <v>3.62</v>
      </c>
      <c r="F38" s="16">
        <v>1.6</v>
      </c>
      <c r="G38" s="16">
        <v>2.39</v>
      </c>
      <c r="H38" s="16">
        <v>0.12</v>
      </c>
      <c r="I38" s="16">
        <v>0.98</v>
      </c>
      <c r="J38" s="16">
        <v>0.52</v>
      </c>
      <c r="K38" s="16">
        <f t="shared" si="8"/>
        <v>1.5</v>
      </c>
      <c r="L38" s="17">
        <v>2</v>
      </c>
      <c r="M38" s="16">
        <v>0.33</v>
      </c>
      <c r="N38" s="16">
        <f t="shared" si="9"/>
        <v>0.13807531380753138</v>
      </c>
      <c r="O38" s="16">
        <f t="shared" si="10"/>
        <v>1.6569037656903766E-2</v>
      </c>
      <c r="P38" s="16">
        <f t="shared" si="11"/>
        <v>0.34656903765690378</v>
      </c>
      <c r="Q38" s="16">
        <f t="shared" si="12"/>
        <v>1.8465690376569037</v>
      </c>
      <c r="R38" s="16">
        <v>602</v>
      </c>
      <c r="S38" s="16">
        <v>131</v>
      </c>
      <c r="T38" s="16">
        <f t="shared" si="13"/>
        <v>21.760797342192692</v>
      </c>
      <c r="U38" s="16">
        <v>1240.7662276575732</v>
      </c>
      <c r="V38" s="16">
        <v>945.48633364750231</v>
      </c>
      <c r="W38" s="16">
        <f t="shared" si="14"/>
        <v>1.8611493414863598</v>
      </c>
      <c r="X38" s="16">
        <f t="shared" si="15"/>
        <v>0.32767628876996913</v>
      </c>
    </row>
    <row r="39" spans="1:24" s="16" customFormat="1" x14ac:dyDescent="0.2">
      <c r="A39" s="16" t="s">
        <v>7</v>
      </c>
      <c r="B39" s="16" t="s">
        <v>58</v>
      </c>
      <c r="C39" s="16">
        <v>40</v>
      </c>
      <c r="D39" s="16" t="s">
        <v>56</v>
      </c>
      <c r="E39" s="16">
        <v>2.63</v>
      </c>
      <c r="F39" s="16">
        <v>1.04</v>
      </c>
      <c r="G39" s="16">
        <v>2.97</v>
      </c>
      <c r="H39" s="16">
        <v>0.15</v>
      </c>
      <c r="I39" s="16">
        <v>0.75</v>
      </c>
      <c r="J39" s="16">
        <v>0.38</v>
      </c>
      <c r="K39" s="16">
        <f t="shared" si="8"/>
        <v>1.1299999999999999</v>
      </c>
      <c r="L39" s="17">
        <v>2</v>
      </c>
      <c r="M39" s="16">
        <v>0.38</v>
      </c>
      <c r="N39" s="16">
        <f t="shared" si="9"/>
        <v>0.12794612794612795</v>
      </c>
      <c r="O39" s="16">
        <f t="shared" si="10"/>
        <v>1.9191919191919191E-2</v>
      </c>
      <c r="P39" s="16">
        <f t="shared" si="11"/>
        <v>0.39919191919191921</v>
      </c>
      <c r="Q39" s="16">
        <f t="shared" si="12"/>
        <v>1.5291919191919192</v>
      </c>
      <c r="R39" s="16">
        <v>358</v>
      </c>
      <c r="S39" s="16">
        <v>39</v>
      </c>
      <c r="T39" s="16">
        <f t="shared" si="13"/>
        <v>10.893854748603351</v>
      </c>
      <c r="U39" s="16">
        <v>962.95261599210266</v>
      </c>
      <c r="V39" s="16">
        <v>862.35023255813962</v>
      </c>
      <c r="W39" s="16">
        <f t="shared" si="14"/>
        <v>1.0881364560710758</v>
      </c>
      <c r="X39" s="16">
        <f t="shared" si="15"/>
        <v>0.34424324435048165</v>
      </c>
    </row>
    <row r="40" spans="1:24" s="16" customFormat="1" x14ac:dyDescent="0.2">
      <c r="A40" s="16" t="s">
        <v>7</v>
      </c>
      <c r="B40" s="16" t="s">
        <v>58</v>
      </c>
      <c r="C40" s="16">
        <v>40</v>
      </c>
      <c r="D40" s="16" t="s">
        <v>55</v>
      </c>
      <c r="E40" s="16">
        <v>3.88</v>
      </c>
      <c r="F40" s="16">
        <v>1.68</v>
      </c>
      <c r="G40" s="16">
        <v>3.83</v>
      </c>
      <c r="H40" s="16">
        <v>0.11</v>
      </c>
      <c r="I40" s="16">
        <v>1.05</v>
      </c>
      <c r="J40" s="16">
        <v>0.55000000000000004</v>
      </c>
      <c r="K40" s="16">
        <f t="shared" si="8"/>
        <v>1.6</v>
      </c>
      <c r="L40" s="17">
        <v>2</v>
      </c>
      <c r="M40" s="16">
        <v>0.53</v>
      </c>
      <c r="N40" s="16">
        <f t="shared" si="9"/>
        <v>0.13838120104438642</v>
      </c>
      <c r="O40" s="16">
        <f t="shared" si="10"/>
        <v>1.5221932114882507E-2</v>
      </c>
      <c r="P40" s="16">
        <f t="shared" si="11"/>
        <v>0.54522193211488257</v>
      </c>
      <c r="Q40" s="16">
        <f t="shared" si="12"/>
        <v>2.1452219321148824</v>
      </c>
      <c r="R40" s="16">
        <v>444</v>
      </c>
      <c r="S40" s="16">
        <v>94</v>
      </c>
      <c r="T40" s="16">
        <f t="shared" si="13"/>
        <v>21.171171171171171</v>
      </c>
      <c r="U40" s="16">
        <v>1129.5919790758498</v>
      </c>
      <c r="V40" s="16">
        <v>1308.2547597461469</v>
      </c>
      <c r="W40" s="16">
        <f t="shared" si="14"/>
        <v>1.8073471665213598</v>
      </c>
      <c r="X40" s="16">
        <f t="shared" si="15"/>
        <v>0.71328918780728567</v>
      </c>
    </row>
    <row r="41" spans="1:24" s="16" customFormat="1" x14ac:dyDescent="0.2">
      <c r="A41" s="16" t="s">
        <v>7</v>
      </c>
      <c r="B41" s="16" t="s">
        <v>58</v>
      </c>
      <c r="C41" s="16">
        <v>40</v>
      </c>
      <c r="D41" s="16" t="s">
        <v>53</v>
      </c>
      <c r="E41" s="16">
        <v>6.55</v>
      </c>
      <c r="F41" s="16">
        <v>3.01</v>
      </c>
      <c r="G41" s="16">
        <v>6.85</v>
      </c>
      <c r="H41" s="16">
        <v>0.23</v>
      </c>
      <c r="I41" s="16">
        <v>1.63</v>
      </c>
      <c r="J41" s="16">
        <v>0.86</v>
      </c>
      <c r="K41" s="16">
        <f t="shared" si="8"/>
        <v>2.4899999999999998</v>
      </c>
      <c r="L41" s="17">
        <v>3</v>
      </c>
      <c r="M41" s="16">
        <v>0.87</v>
      </c>
      <c r="N41" s="16">
        <f t="shared" si="9"/>
        <v>0.12700729927007301</v>
      </c>
      <c r="O41" s="16">
        <f t="shared" si="10"/>
        <v>2.9211678832116793E-2</v>
      </c>
      <c r="P41" s="16">
        <f t="shared" si="11"/>
        <v>0.89921167883211683</v>
      </c>
      <c r="Q41" s="16">
        <f t="shared" si="12"/>
        <v>3.3892116788321167</v>
      </c>
      <c r="R41" s="16">
        <v>623</v>
      </c>
      <c r="S41" s="16">
        <v>174</v>
      </c>
      <c r="T41" s="16">
        <f t="shared" si="13"/>
        <v>27.929373996789725</v>
      </c>
      <c r="U41" s="16">
        <v>1347.3145695364237</v>
      </c>
      <c r="V41" s="16">
        <v>1335.10430950049</v>
      </c>
      <c r="W41" s="16">
        <f t="shared" si="14"/>
        <v>3.354813278145695</v>
      </c>
      <c r="X41" s="16">
        <f t="shared" si="15"/>
        <v>1.2005413875619297</v>
      </c>
    </row>
    <row r="42" spans="1:24" s="18" customFormat="1" x14ac:dyDescent="0.2">
      <c r="A42" s="18" t="s">
        <v>34</v>
      </c>
      <c r="B42" s="18" t="s">
        <v>58</v>
      </c>
      <c r="C42" s="18">
        <v>40</v>
      </c>
      <c r="D42" s="18" t="s">
        <v>57</v>
      </c>
      <c r="E42" s="18">
        <v>4.24</v>
      </c>
      <c r="F42" s="18">
        <v>1.66</v>
      </c>
      <c r="G42" s="18">
        <v>2.5299999999999998</v>
      </c>
      <c r="H42" s="18">
        <v>0.17</v>
      </c>
      <c r="I42" s="18">
        <v>1.1200000000000001</v>
      </c>
      <c r="J42" s="18">
        <v>0.51</v>
      </c>
      <c r="K42" s="18">
        <f t="shared" si="8"/>
        <v>1.6300000000000001</v>
      </c>
      <c r="L42" s="19">
        <v>2</v>
      </c>
      <c r="M42" s="18">
        <v>0.44</v>
      </c>
      <c r="N42" s="18">
        <f t="shared" si="9"/>
        <v>0.17391304347826089</v>
      </c>
      <c r="O42" s="18">
        <f t="shared" si="10"/>
        <v>2.9565217391304355E-2</v>
      </c>
      <c r="P42" s="18">
        <f t="shared" si="11"/>
        <v>0.46956521739130436</v>
      </c>
      <c r="Q42" s="18">
        <f t="shared" si="12"/>
        <v>2.0995652173913042</v>
      </c>
      <c r="R42" s="18">
        <v>611</v>
      </c>
      <c r="S42" s="18">
        <v>118</v>
      </c>
      <c r="T42" s="18">
        <f t="shared" si="13"/>
        <v>19.312602291325696</v>
      </c>
      <c r="U42" s="18">
        <v>1023.5428979980934</v>
      </c>
      <c r="V42" s="18">
        <v>843.65384615384608</v>
      </c>
      <c r="W42" s="18">
        <f t="shared" si="14"/>
        <v>1.6683749237368923</v>
      </c>
      <c r="X42" s="18">
        <f t="shared" si="15"/>
        <v>0.39615050167224075</v>
      </c>
    </row>
    <row r="43" spans="1:24" s="18" customFormat="1" x14ac:dyDescent="0.2">
      <c r="A43" s="18" t="s">
        <v>34</v>
      </c>
      <c r="B43" s="18" t="s">
        <v>58</v>
      </c>
      <c r="C43" s="18">
        <v>40</v>
      </c>
      <c r="D43" s="18" t="s">
        <v>56</v>
      </c>
      <c r="E43" s="18">
        <v>5.39</v>
      </c>
      <c r="F43" s="18">
        <v>2.1</v>
      </c>
      <c r="G43" s="18">
        <v>3.25</v>
      </c>
      <c r="H43" s="18">
        <v>0.14000000000000001</v>
      </c>
      <c r="I43" s="18">
        <v>1.35</v>
      </c>
      <c r="J43" s="18">
        <v>0.67</v>
      </c>
      <c r="K43" s="18">
        <f t="shared" si="8"/>
        <v>2.02</v>
      </c>
      <c r="L43" s="19">
        <v>2</v>
      </c>
      <c r="M43" s="18">
        <v>0.48</v>
      </c>
      <c r="N43" s="18">
        <f t="shared" si="9"/>
        <v>0.14769230769230768</v>
      </c>
      <c r="O43" s="18">
        <f t="shared" si="10"/>
        <v>2.0676923076923075E-2</v>
      </c>
      <c r="P43" s="18">
        <f t="shared" si="11"/>
        <v>0.50067692307692302</v>
      </c>
      <c r="Q43" s="18">
        <f t="shared" si="12"/>
        <v>2.5206769230769233</v>
      </c>
      <c r="R43" s="18">
        <v>442</v>
      </c>
      <c r="S43" s="18">
        <v>69</v>
      </c>
      <c r="T43" s="18">
        <f t="shared" si="13"/>
        <v>15.610859728506787</v>
      </c>
      <c r="U43" s="18">
        <v>1141.8598585322725</v>
      </c>
      <c r="V43" s="18">
        <v>968.81071098799623</v>
      </c>
      <c r="W43" s="18">
        <f t="shared" si="14"/>
        <v>2.3065569142351907</v>
      </c>
      <c r="X43" s="18">
        <f t="shared" si="15"/>
        <v>0.4850611658214361</v>
      </c>
    </row>
    <row r="44" spans="1:24" s="18" customFormat="1" x14ac:dyDescent="0.2">
      <c r="A44" s="18" t="s">
        <v>34</v>
      </c>
      <c r="B44" s="18" t="s">
        <v>58</v>
      </c>
      <c r="C44" s="18">
        <v>40</v>
      </c>
      <c r="D44" s="18" t="s">
        <v>55</v>
      </c>
      <c r="E44" s="18">
        <v>4.0999999999999996</v>
      </c>
      <c r="F44" s="18">
        <v>1.91</v>
      </c>
      <c r="G44" s="18">
        <v>2.89</v>
      </c>
      <c r="H44" s="18">
        <v>0.15</v>
      </c>
      <c r="I44" s="18">
        <v>1.1000000000000001</v>
      </c>
      <c r="J44" s="18">
        <v>0.62</v>
      </c>
      <c r="K44" s="18">
        <f t="shared" si="8"/>
        <v>1.7200000000000002</v>
      </c>
      <c r="L44" s="19">
        <v>2</v>
      </c>
      <c r="M44" s="18">
        <v>0.42</v>
      </c>
      <c r="N44" s="18">
        <f t="shared" si="9"/>
        <v>0.14532871972318337</v>
      </c>
      <c r="O44" s="18">
        <f t="shared" si="10"/>
        <v>2.1799307958477506E-2</v>
      </c>
      <c r="P44" s="18">
        <f t="shared" si="11"/>
        <v>0.44179930795847749</v>
      </c>
      <c r="Q44" s="18">
        <f t="shared" si="12"/>
        <v>2.1617993079584776</v>
      </c>
      <c r="R44" s="18">
        <v>553</v>
      </c>
      <c r="S44" s="18">
        <v>170</v>
      </c>
      <c r="T44" s="18">
        <f t="shared" si="13"/>
        <v>30.741410488245929</v>
      </c>
      <c r="U44" s="18">
        <v>1140.6183206106871</v>
      </c>
      <c r="V44" s="18">
        <v>978.40596330275241</v>
      </c>
      <c r="W44" s="18">
        <f t="shared" si="14"/>
        <v>1.961863511450382</v>
      </c>
      <c r="X44" s="18">
        <f t="shared" si="15"/>
        <v>0.43225907748960357</v>
      </c>
    </row>
    <row r="45" spans="1:24" s="18" customFormat="1" x14ac:dyDescent="0.2">
      <c r="A45" s="18" t="s">
        <v>34</v>
      </c>
      <c r="B45" s="18" t="s">
        <v>58</v>
      </c>
      <c r="C45" s="18">
        <v>40</v>
      </c>
      <c r="D45" s="18" t="s">
        <v>53</v>
      </c>
      <c r="E45" s="18">
        <v>2.75</v>
      </c>
      <c r="F45" s="18">
        <v>1.22</v>
      </c>
      <c r="G45" s="18">
        <v>2.92</v>
      </c>
      <c r="H45" s="18">
        <v>0.16</v>
      </c>
      <c r="I45" s="18">
        <v>0.86</v>
      </c>
      <c r="J45" s="18">
        <v>0.42</v>
      </c>
      <c r="K45" s="18">
        <f t="shared" si="8"/>
        <v>1.28</v>
      </c>
      <c r="L45" s="19">
        <v>2</v>
      </c>
      <c r="M45" s="18">
        <v>0.39</v>
      </c>
      <c r="N45" s="18">
        <f t="shared" si="9"/>
        <v>0.13356164383561644</v>
      </c>
      <c r="O45" s="18">
        <f t="shared" si="10"/>
        <v>2.1369863013698632E-2</v>
      </c>
      <c r="P45" s="18">
        <f t="shared" si="11"/>
        <v>0.41136986301369866</v>
      </c>
      <c r="Q45" s="18">
        <f t="shared" si="12"/>
        <v>1.6913698630136986</v>
      </c>
      <c r="R45" s="18">
        <v>437</v>
      </c>
      <c r="S45" s="18">
        <v>119</v>
      </c>
      <c r="T45" s="18">
        <f t="shared" si="13"/>
        <v>27.231121281464532</v>
      </c>
      <c r="U45" s="18">
        <v>887.19317118802621</v>
      </c>
      <c r="V45" s="18">
        <v>770.2534883720931</v>
      </c>
      <c r="W45" s="18">
        <f t="shared" si="14"/>
        <v>1.1356072591206736</v>
      </c>
      <c r="X45" s="18">
        <f t="shared" si="15"/>
        <v>0.31685907199745145</v>
      </c>
    </row>
    <row r="46" spans="1:24" s="16" customFormat="1" x14ac:dyDescent="0.2">
      <c r="A46" s="16" t="s">
        <v>33</v>
      </c>
      <c r="B46" s="16" t="s">
        <v>58</v>
      </c>
      <c r="C46" s="16">
        <v>40</v>
      </c>
      <c r="D46" s="16" t="s">
        <v>57</v>
      </c>
      <c r="E46" s="16">
        <v>8.65</v>
      </c>
      <c r="F46" s="16">
        <v>3.1</v>
      </c>
      <c r="G46" s="16">
        <v>5.63</v>
      </c>
      <c r="H46" s="16">
        <v>0.28000000000000003</v>
      </c>
      <c r="I46" s="16">
        <v>2.1</v>
      </c>
      <c r="J46" s="16">
        <v>0.95</v>
      </c>
      <c r="K46" s="16">
        <f t="shared" si="8"/>
        <v>3.05</v>
      </c>
      <c r="L46" s="17">
        <v>3</v>
      </c>
      <c r="M46" s="16">
        <v>0.84</v>
      </c>
      <c r="N46" s="16">
        <f t="shared" si="9"/>
        <v>0.1492007104795737</v>
      </c>
      <c r="O46" s="16">
        <f t="shared" si="10"/>
        <v>4.1776198934280639E-2</v>
      </c>
      <c r="P46" s="16">
        <f t="shared" si="11"/>
        <v>0.88177619893428061</v>
      </c>
      <c r="Q46" s="16">
        <f t="shared" si="12"/>
        <v>3.9317761989342808</v>
      </c>
      <c r="R46" s="16">
        <v>728</v>
      </c>
      <c r="S46" s="16">
        <v>163</v>
      </c>
      <c r="T46" s="16">
        <f t="shared" si="13"/>
        <v>22.390109890109891</v>
      </c>
      <c r="U46" s="16">
        <v>1298.4340309372155</v>
      </c>
      <c r="V46" s="16">
        <v>1076.7854578096947</v>
      </c>
      <c r="W46" s="16">
        <f t="shared" si="14"/>
        <v>3.9602237943585075</v>
      </c>
      <c r="X46" s="16">
        <f t="shared" si="15"/>
        <v>0.94948378805514178</v>
      </c>
    </row>
    <row r="47" spans="1:24" s="16" customFormat="1" x14ac:dyDescent="0.2">
      <c r="A47" s="16" t="s">
        <v>33</v>
      </c>
      <c r="B47" s="16" t="s">
        <v>58</v>
      </c>
      <c r="C47" s="16">
        <v>40</v>
      </c>
      <c r="D47" s="16" t="s">
        <v>56</v>
      </c>
      <c r="E47" s="16">
        <v>5.1100000000000003</v>
      </c>
      <c r="F47" s="16">
        <v>2.0299999999999998</v>
      </c>
      <c r="G47" s="16">
        <v>5.17</v>
      </c>
      <c r="H47" s="16">
        <v>0.21</v>
      </c>
      <c r="I47" s="16">
        <v>1.36</v>
      </c>
      <c r="J47" s="16">
        <v>0.67</v>
      </c>
      <c r="K47" s="16">
        <f t="shared" si="8"/>
        <v>2.0300000000000002</v>
      </c>
      <c r="L47" s="17">
        <v>2</v>
      </c>
      <c r="M47" s="16">
        <v>0.67</v>
      </c>
      <c r="N47" s="16">
        <f t="shared" si="9"/>
        <v>0.12959381044487428</v>
      </c>
      <c r="O47" s="16">
        <f t="shared" si="10"/>
        <v>2.7214700193423598E-2</v>
      </c>
      <c r="P47" s="16">
        <f t="shared" si="11"/>
        <v>0.69721470019342369</v>
      </c>
      <c r="Q47" s="16">
        <f t="shared" si="12"/>
        <v>2.7272147001934242</v>
      </c>
      <c r="R47" s="16">
        <v>571</v>
      </c>
      <c r="S47" s="16">
        <v>69</v>
      </c>
      <c r="T47" s="16">
        <f t="shared" si="13"/>
        <v>12.084063047285463</v>
      </c>
      <c r="U47" s="16">
        <v>1209.2973632812498</v>
      </c>
      <c r="V47" s="16">
        <v>1151.6435921421887</v>
      </c>
      <c r="W47" s="16">
        <f t="shared" si="14"/>
        <v>2.4548736474609374</v>
      </c>
      <c r="X47" s="16">
        <f t="shared" si="15"/>
        <v>0.80294284182509368</v>
      </c>
    </row>
    <row r="48" spans="1:24" s="16" customFormat="1" x14ac:dyDescent="0.2">
      <c r="A48" s="16" t="s">
        <v>33</v>
      </c>
      <c r="B48" s="16" t="s">
        <v>58</v>
      </c>
      <c r="C48" s="16">
        <v>40</v>
      </c>
      <c r="D48" s="16" t="s">
        <v>55</v>
      </c>
      <c r="E48" s="16">
        <v>8.9600000000000009</v>
      </c>
      <c r="F48" s="16">
        <v>3.16</v>
      </c>
      <c r="G48" s="16">
        <v>7.42</v>
      </c>
      <c r="H48" s="16">
        <v>0.22</v>
      </c>
      <c r="I48" s="16">
        <v>2.04</v>
      </c>
      <c r="J48" s="16">
        <v>0.88</v>
      </c>
      <c r="K48" s="16">
        <f t="shared" si="8"/>
        <v>2.92</v>
      </c>
      <c r="L48" s="17">
        <v>3</v>
      </c>
      <c r="M48" s="16">
        <v>0.99</v>
      </c>
      <c r="N48" s="16">
        <f t="shared" si="9"/>
        <v>0.13342318059299191</v>
      </c>
      <c r="O48" s="16">
        <f t="shared" si="10"/>
        <v>2.9353099730458219E-2</v>
      </c>
      <c r="P48" s="16">
        <f t="shared" si="11"/>
        <v>1.0193530997304583</v>
      </c>
      <c r="Q48" s="16">
        <f t="shared" si="12"/>
        <v>3.9393530997304582</v>
      </c>
      <c r="R48" s="16">
        <v>644</v>
      </c>
      <c r="S48" s="16">
        <v>220</v>
      </c>
      <c r="T48" s="16">
        <f t="shared" si="13"/>
        <v>34.161490683229815</v>
      </c>
      <c r="U48" s="16">
        <v>1587.8457341269843</v>
      </c>
      <c r="V48" s="16">
        <v>1487.0274977085246</v>
      </c>
      <c r="W48" s="16">
        <f t="shared" si="14"/>
        <v>4.6365095436507948</v>
      </c>
      <c r="X48" s="16">
        <f t="shared" si="15"/>
        <v>1.5158060891736116</v>
      </c>
    </row>
    <row r="49" spans="1:24" s="16" customFormat="1" x14ac:dyDescent="0.2">
      <c r="A49" s="16" t="s">
        <v>33</v>
      </c>
      <c r="B49" s="16" t="s">
        <v>58</v>
      </c>
      <c r="C49" s="16">
        <v>40</v>
      </c>
      <c r="D49" s="16" t="s">
        <v>53</v>
      </c>
      <c r="E49" s="16">
        <v>5.33</v>
      </c>
      <c r="F49" s="16">
        <v>2.12</v>
      </c>
      <c r="G49" s="16">
        <v>3.33</v>
      </c>
      <c r="H49" s="16">
        <v>0.18</v>
      </c>
      <c r="I49" s="16">
        <v>1.37</v>
      </c>
      <c r="J49" s="16">
        <v>0.69</v>
      </c>
      <c r="K49" s="16">
        <f t="shared" si="8"/>
        <v>2.06</v>
      </c>
      <c r="L49" s="17">
        <v>2</v>
      </c>
      <c r="M49" s="16">
        <v>0.53</v>
      </c>
      <c r="N49" s="16">
        <f t="shared" si="9"/>
        <v>0.15915915915915915</v>
      </c>
      <c r="O49" s="16">
        <f t="shared" si="10"/>
        <v>2.8648648648648647E-2</v>
      </c>
      <c r="P49" s="16">
        <f t="shared" si="11"/>
        <v>0.55864864864864872</v>
      </c>
      <c r="Q49" s="16">
        <f t="shared" si="12"/>
        <v>2.6186486486486489</v>
      </c>
      <c r="R49" s="16">
        <v>540</v>
      </c>
      <c r="S49" s="16">
        <v>218</v>
      </c>
      <c r="T49" s="16">
        <f t="shared" si="13"/>
        <v>40.370370370370374</v>
      </c>
      <c r="U49" s="16">
        <v>1334.1383177570094</v>
      </c>
      <c r="V49" s="16">
        <v>1117.5228331780058</v>
      </c>
      <c r="W49" s="16">
        <f t="shared" si="14"/>
        <v>2.7483249345794394</v>
      </c>
      <c r="X49" s="16">
        <f t="shared" si="15"/>
        <v>0.62430262058890229</v>
      </c>
    </row>
    <row r="50" spans="1:24" s="18" customFormat="1" x14ac:dyDescent="0.2">
      <c r="A50" s="18" t="s">
        <v>4</v>
      </c>
      <c r="B50" s="18" t="s">
        <v>58</v>
      </c>
      <c r="C50" s="18">
        <v>40</v>
      </c>
      <c r="D50" s="18" t="s">
        <v>57</v>
      </c>
      <c r="E50" s="18">
        <v>11.86</v>
      </c>
      <c r="F50" s="18">
        <v>5.74</v>
      </c>
      <c r="G50" s="18">
        <v>8.98</v>
      </c>
      <c r="H50" s="18">
        <v>0.12</v>
      </c>
      <c r="I50" s="18">
        <v>2.91</v>
      </c>
      <c r="J50" s="18">
        <v>1.65</v>
      </c>
      <c r="K50" s="18">
        <f t="shared" si="8"/>
        <v>4.5600000000000005</v>
      </c>
      <c r="L50" s="19">
        <v>6</v>
      </c>
      <c r="M50" s="18">
        <v>1.22</v>
      </c>
      <c r="N50" s="18">
        <f t="shared" si="9"/>
        <v>0.13585746102449889</v>
      </c>
      <c r="O50" s="18">
        <f t="shared" si="10"/>
        <v>1.6302895322939867E-2</v>
      </c>
      <c r="P50" s="18">
        <f t="shared" si="11"/>
        <v>1.2363028953229398</v>
      </c>
      <c r="Q50" s="18">
        <f t="shared" si="12"/>
        <v>5.7963028953229401</v>
      </c>
      <c r="R50" s="18">
        <v>511</v>
      </c>
      <c r="S50" s="18">
        <v>42</v>
      </c>
      <c r="T50" s="18">
        <f t="shared" si="13"/>
        <v>8.2191780821917799</v>
      </c>
      <c r="U50" s="18">
        <v>1265.8644465290806</v>
      </c>
      <c r="V50" s="18">
        <v>924.28658536585363</v>
      </c>
      <c r="W50" s="18">
        <f t="shared" si="14"/>
        <v>5.7723418761726082</v>
      </c>
      <c r="X50" s="18">
        <f t="shared" si="15"/>
        <v>1.1426981815959585</v>
      </c>
    </row>
    <row r="51" spans="1:24" s="18" customFormat="1" x14ac:dyDescent="0.2">
      <c r="A51" s="18" t="s">
        <v>4</v>
      </c>
      <c r="B51" s="18" t="s">
        <v>58</v>
      </c>
      <c r="C51" s="18">
        <v>40</v>
      </c>
      <c r="D51" s="18" t="s">
        <v>56</v>
      </c>
      <c r="E51" s="18">
        <v>9.5500000000000007</v>
      </c>
      <c r="F51" s="18">
        <v>3.03</v>
      </c>
      <c r="G51" s="18">
        <v>6.97</v>
      </c>
      <c r="H51" s="18">
        <v>0.13</v>
      </c>
      <c r="I51" s="18">
        <v>2.35</v>
      </c>
      <c r="J51" s="18">
        <v>0.97</v>
      </c>
      <c r="K51" s="18">
        <f t="shared" si="8"/>
        <v>3.3200000000000003</v>
      </c>
      <c r="L51" s="19">
        <v>3</v>
      </c>
      <c r="M51" s="18">
        <v>0.91</v>
      </c>
      <c r="N51" s="18">
        <f t="shared" si="9"/>
        <v>0.13055954088952657</v>
      </c>
      <c r="O51" s="18">
        <f t="shared" si="10"/>
        <v>1.6972740315638453E-2</v>
      </c>
      <c r="P51" s="18">
        <f t="shared" si="11"/>
        <v>0.92697274031563848</v>
      </c>
      <c r="Q51" s="18">
        <f t="shared" si="12"/>
        <v>4.2469727403156385</v>
      </c>
      <c r="R51" s="18">
        <v>455</v>
      </c>
      <c r="S51" s="18">
        <v>132</v>
      </c>
      <c r="T51" s="18">
        <f t="shared" si="13"/>
        <v>29.010989010989015</v>
      </c>
      <c r="U51" s="18">
        <v>1209.9791477787849</v>
      </c>
      <c r="V51" s="18">
        <v>1032.1775700934579</v>
      </c>
      <c r="W51" s="18">
        <f t="shared" si="14"/>
        <v>4.0171307706255659</v>
      </c>
      <c r="X51" s="18">
        <f t="shared" si="15"/>
        <v>0.95680047064186968</v>
      </c>
    </row>
    <row r="52" spans="1:24" s="18" customFormat="1" x14ac:dyDescent="0.2">
      <c r="A52" s="18" t="s">
        <v>4</v>
      </c>
      <c r="B52" s="18" t="s">
        <v>58</v>
      </c>
      <c r="C52" s="18">
        <v>40</v>
      </c>
      <c r="D52" s="18" t="s">
        <v>55</v>
      </c>
      <c r="E52" s="18">
        <v>12.62</v>
      </c>
      <c r="F52" s="18">
        <v>4.88</v>
      </c>
      <c r="G52" s="18">
        <v>8.44</v>
      </c>
      <c r="H52" s="18">
        <v>0.23</v>
      </c>
      <c r="I52" s="18">
        <v>2.78</v>
      </c>
      <c r="J52" s="18">
        <v>1.37</v>
      </c>
      <c r="K52" s="18">
        <f t="shared" si="8"/>
        <v>4.1500000000000004</v>
      </c>
      <c r="L52" s="19">
        <v>4</v>
      </c>
      <c r="M52" s="18">
        <v>1.1299999999999999</v>
      </c>
      <c r="N52" s="18">
        <f t="shared" si="9"/>
        <v>0.13388625592417061</v>
      </c>
      <c r="O52" s="18">
        <f t="shared" si="10"/>
        <v>3.0793838862559243E-2</v>
      </c>
      <c r="P52" s="18">
        <f t="shared" si="11"/>
        <v>1.1607938388625592</v>
      </c>
      <c r="Q52" s="18">
        <f t="shared" si="12"/>
        <v>5.3107938388625584</v>
      </c>
      <c r="R52" s="18">
        <v>616</v>
      </c>
      <c r="S52" s="18">
        <v>219</v>
      </c>
      <c r="T52" s="18">
        <f t="shared" si="13"/>
        <v>35.551948051948052</v>
      </c>
      <c r="U52" s="18">
        <v>1603.3839037927844</v>
      </c>
      <c r="V52" s="18">
        <v>1292.9470699432893</v>
      </c>
      <c r="W52" s="18">
        <f t="shared" si="14"/>
        <v>6.6540432007400563</v>
      </c>
      <c r="X52" s="18">
        <f t="shared" si="15"/>
        <v>1.5008449927655685</v>
      </c>
    </row>
    <row r="53" spans="1:24" s="18" customFormat="1" x14ac:dyDescent="0.2">
      <c r="A53" s="18" t="s">
        <v>4</v>
      </c>
      <c r="B53" s="18" t="s">
        <v>58</v>
      </c>
      <c r="C53" s="18">
        <v>40</v>
      </c>
      <c r="D53" s="18" t="s">
        <v>53</v>
      </c>
      <c r="E53" s="18">
        <v>11.25</v>
      </c>
      <c r="F53" s="18">
        <v>4.24</v>
      </c>
      <c r="G53" s="18">
        <v>10.37</v>
      </c>
      <c r="H53" s="18">
        <v>0.28000000000000003</v>
      </c>
      <c r="I53" s="18">
        <v>2.77</v>
      </c>
      <c r="J53" s="18">
        <v>1.3</v>
      </c>
      <c r="K53" s="18">
        <f t="shared" si="8"/>
        <v>4.07</v>
      </c>
      <c r="L53" s="19">
        <v>4</v>
      </c>
      <c r="M53" s="18">
        <v>1.36</v>
      </c>
      <c r="N53" s="18">
        <f t="shared" si="9"/>
        <v>0.13114754098360656</v>
      </c>
      <c r="O53" s="18">
        <f t="shared" si="10"/>
        <v>3.6721311475409843E-2</v>
      </c>
      <c r="P53" s="18">
        <f t="shared" si="11"/>
        <v>1.39672131147541</v>
      </c>
      <c r="Q53" s="18">
        <f t="shared" si="12"/>
        <v>5.4667213114754105</v>
      </c>
      <c r="R53" s="18">
        <v>611</v>
      </c>
      <c r="S53" s="18">
        <v>208</v>
      </c>
      <c r="T53" s="18">
        <f t="shared" si="13"/>
        <v>34.042553191489361</v>
      </c>
      <c r="U53" s="18">
        <v>1160.2370160528801</v>
      </c>
      <c r="V53" s="18">
        <v>1111.5482926829268</v>
      </c>
      <c r="W53" s="18">
        <f t="shared" si="14"/>
        <v>4.7221646553352219</v>
      </c>
      <c r="X53" s="18">
        <f t="shared" si="15"/>
        <v>1.5525231891243505</v>
      </c>
    </row>
    <row r="54" spans="1:24" s="16" customFormat="1" x14ac:dyDescent="0.2">
      <c r="A54" s="16" t="s">
        <v>3</v>
      </c>
      <c r="B54" s="16" t="s">
        <v>58</v>
      </c>
      <c r="C54" s="16">
        <v>40</v>
      </c>
      <c r="D54" s="16" t="s">
        <v>57</v>
      </c>
      <c r="E54" s="16">
        <v>35.85</v>
      </c>
      <c r="F54" s="16">
        <v>12.5</v>
      </c>
      <c r="G54" s="16">
        <v>26.52</v>
      </c>
      <c r="H54" s="16">
        <v>0.28000000000000003</v>
      </c>
      <c r="I54" s="16">
        <v>8.4700000000000006</v>
      </c>
      <c r="J54" s="16">
        <v>3.6</v>
      </c>
      <c r="K54" s="16">
        <f t="shared" si="8"/>
        <v>12.07</v>
      </c>
      <c r="L54" s="17">
        <v>10</v>
      </c>
      <c r="M54" s="16">
        <v>3.27</v>
      </c>
      <c r="N54" s="16">
        <f t="shared" si="9"/>
        <v>0.12330316742081449</v>
      </c>
      <c r="O54" s="16">
        <f t="shared" si="10"/>
        <v>3.4524886877828058E-2</v>
      </c>
      <c r="P54" s="16">
        <f t="shared" si="11"/>
        <v>3.3045248868778279</v>
      </c>
      <c r="Q54" s="16">
        <f t="shared" si="12"/>
        <v>15.374524886877829</v>
      </c>
      <c r="R54" s="16">
        <v>635</v>
      </c>
      <c r="S54" s="16">
        <v>9</v>
      </c>
      <c r="T54" s="16">
        <f t="shared" si="13"/>
        <v>1.4173228346456692</v>
      </c>
      <c r="U54" s="16">
        <v>1295.549802761341</v>
      </c>
      <c r="V54" s="16">
        <v>755.28378378378375</v>
      </c>
      <c r="W54" s="16">
        <f t="shared" si="14"/>
        <v>15.637286119329387</v>
      </c>
      <c r="X54" s="16">
        <f t="shared" si="15"/>
        <v>2.495854060168766</v>
      </c>
    </row>
    <row r="55" spans="1:24" s="16" customFormat="1" x14ac:dyDescent="0.2">
      <c r="A55" s="16" t="s">
        <v>3</v>
      </c>
      <c r="B55" s="16" t="s">
        <v>58</v>
      </c>
      <c r="C55" s="16">
        <v>40</v>
      </c>
      <c r="D55" s="16" t="s">
        <v>56</v>
      </c>
      <c r="E55" s="16">
        <v>32.1</v>
      </c>
      <c r="F55" s="16">
        <v>10.54</v>
      </c>
      <c r="G55" s="16">
        <v>19.16</v>
      </c>
      <c r="H55" s="16">
        <v>0.22</v>
      </c>
      <c r="I55" s="16">
        <v>7.74</v>
      </c>
      <c r="J55" s="16">
        <v>3.18</v>
      </c>
      <c r="K55" s="16">
        <f t="shared" si="8"/>
        <v>10.92</v>
      </c>
      <c r="L55" s="17">
        <v>8</v>
      </c>
      <c r="M55" s="16">
        <v>2.61</v>
      </c>
      <c r="N55" s="16">
        <f t="shared" si="9"/>
        <v>0.13622129436325678</v>
      </c>
      <c r="O55" s="16">
        <f t="shared" si="10"/>
        <v>2.996868475991649E-2</v>
      </c>
      <c r="P55" s="16">
        <f t="shared" si="11"/>
        <v>2.6399686847599164</v>
      </c>
      <c r="Q55" s="16">
        <f t="shared" si="12"/>
        <v>13.559968684759916</v>
      </c>
      <c r="R55" s="16">
        <v>499</v>
      </c>
      <c r="S55" s="16">
        <v>127</v>
      </c>
      <c r="T55" s="16">
        <f t="shared" si="13"/>
        <v>25.450901803607213</v>
      </c>
      <c r="U55" s="16">
        <v>1461.3595284872301</v>
      </c>
      <c r="V55" s="16">
        <v>788.78557784145187</v>
      </c>
      <c r="W55" s="16">
        <f t="shared" si="14"/>
        <v>15.958046051080553</v>
      </c>
      <c r="X55" s="16">
        <f t="shared" si="15"/>
        <v>2.0823692244916883</v>
      </c>
    </row>
    <row r="56" spans="1:24" s="16" customFormat="1" x14ac:dyDescent="0.2">
      <c r="A56" s="16" t="s">
        <v>3</v>
      </c>
      <c r="B56" s="16" t="s">
        <v>58</v>
      </c>
      <c r="C56" s="16">
        <v>40</v>
      </c>
      <c r="D56" s="16" t="s">
        <v>55</v>
      </c>
      <c r="E56" s="16">
        <v>35.75</v>
      </c>
      <c r="F56" s="16">
        <v>11.47</v>
      </c>
      <c r="G56" s="16">
        <v>28.46</v>
      </c>
      <c r="H56" s="16">
        <v>0.28000000000000003</v>
      </c>
      <c r="I56" s="16">
        <v>8.73</v>
      </c>
      <c r="J56" s="16">
        <v>3.38</v>
      </c>
      <c r="K56" s="16">
        <f t="shared" si="8"/>
        <v>12.11</v>
      </c>
      <c r="L56" s="17">
        <v>9</v>
      </c>
      <c r="M56" s="16">
        <v>3.8</v>
      </c>
      <c r="N56" s="16">
        <f t="shared" si="9"/>
        <v>0.13352073085031621</v>
      </c>
      <c r="O56" s="16">
        <f t="shared" si="10"/>
        <v>3.7385804638088542E-2</v>
      </c>
      <c r="P56" s="16">
        <f t="shared" si="11"/>
        <v>3.8373858046380884</v>
      </c>
      <c r="Q56" s="16">
        <f t="shared" si="12"/>
        <v>15.947385804638088</v>
      </c>
      <c r="R56" s="16">
        <v>788</v>
      </c>
      <c r="S56" s="16">
        <v>239</v>
      </c>
      <c r="T56" s="16">
        <f t="shared" si="13"/>
        <v>30.329949238578678</v>
      </c>
      <c r="U56" s="16">
        <v>1335.48393194707</v>
      </c>
      <c r="V56" s="16">
        <v>900.5767790262172</v>
      </c>
      <c r="W56" s="16">
        <f t="shared" si="14"/>
        <v>16.172710415879017</v>
      </c>
      <c r="X56" s="16">
        <f t="shared" si="15"/>
        <v>3.4558605478218984</v>
      </c>
    </row>
    <row r="57" spans="1:24" s="16" customFormat="1" x14ac:dyDescent="0.2">
      <c r="A57" s="16" t="s">
        <v>3</v>
      </c>
      <c r="B57" s="16" t="s">
        <v>58</v>
      </c>
      <c r="C57" s="16">
        <v>40</v>
      </c>
      <c r="D57" s="16" t="s">
        <v>53</v>
      </c>
      <c r="E57" s="16">
        <v>30.7</v>
      </c>
      <c r="F57" s="16">
        <v>13.05</v>
      </c>
      <c r="G57" s="16">
        <v>25</v>
      </c>
      <c r="H57" s="16">
        <v>0.25</v>
      </c>
      <c r="I57" s="16">
        <v>7.96</v>
      </c>
      <c r="J57" s="16">
        <v>3.92</v>
      </c>
      <c r="K57" s="16">
        <f t="shared" si="8"/>
        <v>11.879999999999999</v>
      </c>
      <c r="L57" s="17">
        <v>11</v>
      </c>
      <c r="M57" s="16">
        <v>3.41</v>
      </c>
      <c r="N57" s="16">
        <f t="shared" si="9"/>
        <v>0.13639999999999999</v>
      </c>
      <c r="O57" s="16">
        <f t="shared" si="10"/>
        <v>3.4099999999999998E-2</v>
      </c>
      <c r="P57" s="16">
        <f t="shared" si="11"/>
        <v>3.4441000000000002</v>
      </c>
      <c r="Q57" s="16">
        <f t="shared" si="12"/>
        <v>15.324100000000001</v>
      </c>
      <c r="R57" s="16">
        <v>651</v>
      </c>
      <c r="S57" s="16">
        <v>187</v>
      </c>
      <c r="T57" s="16">
        <f t="shared" si="13"/>
        <v>28.725038402457759</v>
      </c>
      <c r="U57" s="16">
        <v>1306.9566037735851</v>
      </c>
      <c r="V57" s="16">
        <v>799.99618320610682</v>
      </c>
      <c r="W57" s="16">
        <f t="shared" si="14"/>
        <v>15.52664445283019</v>
      </c>
      <c r="X57" s="16">
        <f t="shared" si="15"/>
        <v>2.7552668545801526</v>
      </c>
    </row>
    <row r="58" spans="1:24" s="18" customFormat="1" x14ac:dyDescent="0.2">
      <c r="A58" s="18" t="s">
        <v>2</v>
      </c>
      <c r="B58" s="18" t="s">
        <v>58</v>
      </c>
      <c r="C58" s="18">
        <v>40</v>
      </c>
      <c r="D58" s="18" t="s">
        <v>57</v>
      </c>
      <c r="E58" s="18">
        <v>17.98</v>
      </c>
      <c r="F58" s="18">
        <v>7.04</v>
      </c>
      <c r="G58" s="18">
        <v>17.79</v>
      </c>
      <c r="H58" s="18">
        <v>0.28000000000000003</v>
      </c>
      <c r="I58" s="18">
        <v>4.83</v>
      </c>
      <c r="J58" s="18">
        <v>2.33</v>
      </c>
      <c r="K58" s="18">
        <f t="shared" si="8"/>
        <v>7.16</v>
      </c>
      <c r="L58" s="19">
        <v>6</v>
      </c>
      <c r="M58" s="18">
        <v>2.4</v>
      </c>
      <c r="N58" s="18">
        <f t="shared" si="9"/>
        <v>0.13490725126475547</v>
      </c>
      <c r="O58" s="18">
        <f t="shared" si="10"/>
        <v>3.7774030354131537E-2</v>
      </c>
      <c r="P58" s="18">
        <f t="shared" si="11"/>
        <v>2.4377740303541313</v>
      </c>
      <c r="Q58" s="18">
        <f t="shared" si="12"/>
        <v>9.597774030354131</v>
      </c>
      <c r="R58" s="18">
        <v>640</v>
      </c>
      <c r="S58" s="18">
        <v>130</v>
      </c>
      <c r="T58" s="18">
        <f t="shared" si="13"/>
        <v>20.3125</v>
      </c>
      <c r="U58" s="18">
        <v>982.11610486891402</v>
      </c>
      <c r="V58" s="18">
        <v>783.55470980019027</v>
      </c>
      <c r="W58" s="18">
        <f t="shared" si="14"/>
        <v>7.0319513108614249</v>
      </c>
      <c r="X58" s="18">
        <f t="shared" si="15"/>
        <v>1.9101293229125715</v>
      </c>
    </row>
    <row r="59" spans="1:24" s="18" customFormat="1" x14ac:dyDescent="0.2">
      <c r="A59" s="18" t="s">
        <v>2</v>
      </c>
      <c r="B59" s="18" t="s">
        <v>58</v>
      </c>
      <c r="C59" s="18">
        <v>40</v>
      </c>
      <c r="D59" s="18" t="s">
        <v>56</v>
      </c>
      <c r="E59" s="18">
        <v>21.26</v>
      </c>
      <c r="F59" s="18">
        <v>7.7</v>
      </c>
      <c r="G59" s="18">
        <v>17.86</v>
      </c>
      <c r="H59" s="18">
        <v>0.2</v>
      </c>
      <c r="I59" s="18">
        <v>5.63</v>
      </c>
      <c r="J59" s="18">
        <v>2.44</v>
      </c>
      <c r="K59" s="18">
        <f t="shared" si="8"/>
        <v>8.07</v>
      </c>
      <c r="L59" s="19">
        <v>7</v>
      </c>
      <c r="M59" s="18">
        <v>2.58</v>
      </c>
      <c r="N59" s="18">
        <f t="shared" si="9"/>
        <v>0.14445688689809633</v>
      </c>
      <c r="O59" s="18">
        <f t="shared" si="10"/>
        <v>2.8891377379619266E-2</v>
      </c>
      <c r="P59" s="18">
        <f t="shared" si="11"/>
        <v>2.6088913773796194</v>
      </c>
      <c r="Q59" s="18">
        <f t="shared" si="12"/>
        <v>10.678891377379619</v>
      </c>
      <c r="R59" s="18">
        <v>531</v>
      </c>
      <c r="S59" s="18">
        <v>149</v>
      </c>
      <c r="T59" s="18">
        <f t="shared" si="13"/>
        <v>28.06026365348399</v>
      </c>
      <c r="U59" s="18">
        <v>922.55982490272368</v>
      </c>
      <c r="V59" s="18">
        <v>751.54061371841158</v>
      </c>
      <c r="W59" s="18">
        <f t="shared" si="14"/>
        <v>7.4450577869649806</v>
      </c>
      <c r="X59" s="18">
        <f t="shared" si="15"/>
        <v>1.9606878268805512</v>
      </c>
    </row>
    <row r="60" spans="1:24" s="18" customFormat="1" x14ac:dyDescent="0.2">
      <c r="A60" s="18" t="s">
        <v>2</v>
      </c>
      <c r="B60" s="18" t="s">
        <v>58</v>
      </c>
      <c r="C60" s="18">
        <v>40</v>
      </c>
      <c r="D60" s="18" t="s">
        <v>55</v>
      </c>
      <c r="E60" s="18">
        <v>17.899999999999999</v>
      </c>
      <c r="F60" s="18">
        <v>7.78</v>
      </c>
      <c r="G60" s="18">
        <v>21.28</v>
      </c>
      <c r="H60" s="18">
        <v>0.19</v>
      </c>
      <c r="I60" s="18">
        <v>5.2</v>
      </c>
      <c r="J60" s="18">
        <v>2.59</v>
      </c>
      <c r="K60" s="18">
        <f t="shared" si="8"/>
        <v>7.79</v>
      </c>
      <c r="L60" s="19">
        <v>6</v>
      </c>
      <c r="M60" s="18">
        <v>2.81</v>
      </c>
      <c r="N60" s="18">
        <f t="shared" si="9"/>
        <v>0.13204887218045111</v>
      </c>
      <c r="O60" s="18">
        <f t="shared" si="10"/>
        <v>2.508928571428571E-2</v>
      </c>
      <c r="P60" s="18">
        <f t="shared" si="11"/>
        <v>2.835089285714286</v>
      </c>
      <c r="Q60" s="18">
        <f t="shared" si="12"/>
        <v>10.625089285714285</v>
      </c>
      <c r="R60" s="18">
        <v>541</v>
      </c>
      <c r="S60" s="18">
        <v>113</v>
      </c>
      <c r="T60" s="18">
        <f t="shared" si="13"/>
        <v>20.887245841035121</v>
      </c>
      <c r="U60" s="18">
        <v>947.64539347408834</v>
      </c>
      <c r="V60" s="18">
        <v>807.53339517625238</v>
      </c>
      <c r="W60" s="18">
        <f t="shared" si="14"/>
        <v>7.3821576151631483</v>
      </c>
      <c r="X60" s="18">
        <f t="shared" si="15"/>
        <v>2.2894292765206736</v>
      </c>
    </row>
    <row r="61" spans="1:24" s="18" customFormat="1" x14ac:dyDescent="0.2">
      <c r="A61" s="18" t="s">
        <v>2</v>
      </c>
      <c r="B61" s="18" t="s">
        <v>58</v>
      </c>
      <c r="C61" s="18">
        <v>40</v>
      </c>
      <c r="D61" s="18" t="s">
        <v>53</v>
      </c>
      <c r="E61" s="18">
        <v>17.89</v>
      </c>
      <c r="F61" s="18">
        <v>7.33</v>
      </c>
      <c r="G61" s="18">
        <v>19.95</v>
      </c>
      <c r="H61" s="18">
        <v>0.27</v>
      </c>
      <c r="I61" s="18">
        <v>4.87</v>
      </c>
      <c r="J61" s="18">
        <v>2.36</v>
      </c>
      <c r="K61" s="18">
        <f t="shared" si="8"/>
        <v>7.23</v>
      </c>
      <c r="L61" s="19">
        <v>6</v>
      </c>
      <c r="M61" s="18">
        <v>2.44</v>
      </c>
      <c r="N61" s="18">
        <f t="shared" si="9"/>
        <v>0.12230576441102757</v>
      </c>
      <c r="O61" s="18">
        <f t="shared" si="10"/>
        <v>3.3022556390977446E-2</v>
      </c>
      <c r="P61" s="18">
        <f t="shared" si="11"/>
        <v>2.4730225563909776</v>
      </c>
      <c r="Q61" s="18">
        <f t="shared" si="12"/>
        <v>9.7030225563909767</v>
      </c>
      <c r="R61" s="18">
        <v>678</v>
      </c>
      <c r="S61" s="18">
        <v>206</v>
      </c>
      <c r="T61" s="18">
        <f t="shared" si="13"/>
        <v>30.383480825958703</v>
      </c>
      <c r="U61" s="18">
        <v>997.04247460757165</v>
      </c>
      <c r="V61" s="18">
        <v>991.36704119850197</v>
      </c>
      <c r="W61" s="18">
        <f t="shared" si="14"/>
        <v>7.2086170914127434</v>
      </c>
      <c r="X61" s="18">
        <f t="shared" si="15"/>
        <v>2.4516730545464789</v>
      </c>
    </row>
    <row r="62" spans="1:24" s="16" customFormat="1" x14ac:dyDescent="0.2">
      <c r="A62" s="16" t="s">
        <v>1</v>
      </c>
      <c r="B62" s="16" t="s">
        <v>58</v>
      </c>
      <c r="C62" s="16">
        <v>40</v>
      </c>
      <c r="D62" s="16" t="s">
        <v>57</v>
      </c>
      <c r="E62" s="16">
        <v>2.58</v>
      </c>
      <c r="F62" s="16">
        <v>0.92</v>
      </c>
      <c r="G62" s="16">
        <v>2.58</v>
      </c>
      <c r="H62" s="16">
        <v>0.18</v>
      </c>
      <c r="I62" s="16">
        <v>0.72</v>
      </c>
      <c r="J62" s="16">
        <v>0.33</v>
      </c>
      <c r="K62" s="16">
        <f t="shared" si="8"/>
        <v>1.05</v>
      </c>
      <c r="L62" s="17">
        <v>2</v>
      </c>
      <c r="M62" s="16">
        <v>0.36</v>
      </c>
      <c r="N62" s="16">
        <f t="shared" si="9"/>
        <v>0.13953488372093023</v>
      </c>
      <c r="O62" s="16">
        <f t="shared" si="10"/>
        <v>2.511627906976744E-2</v>
      </c>
      <c r="P62" s="16">
        <f t="shared" si="11"/>
        <v>0.38511627906976742</v>
      </c>
      <c r="Q62" s="16">
        <f t="shared" si="12"/>
        <v>1.4351162790697674</v>
      </c>
      <c r="R62" s="16">
        <v>396</v>
      </c>
      <c r="S62" s="16">
        <v>85</v>
      </c>
      <c r="T62" s="16">
        <f t="shared" si="13"/>
        <v>21.464646464646464</v>
      </c>
      <c r="U62" s="16">
        <v>928.45593692022271</v>
      </c>
      <c r="V62" s="16">
        <v>784.82902584493058</v>
      </c>
      <c r="W62" s="16">
        <f t="shared" si="14"/>
        <v>0.9748787337662338</v>
      </c>
      <c r="X62" s="16">
        <f t="shared" si="15"/>
        <v>0.30225043413934999</v>
      </c>
    </row>
    <row r="63" spans="1:24" s="16" customFormat="1" x14ac:dyDescent="0.2">
      <c r="A63" s="16" t="s">
        <v>1</v>
      </c>
      <c r="B63" s="16" t="s">
        <v>58</v>
      </c>
      <c r="C63" s="16">
        <v>40</v>
      </c>
      <c r="D63" s="16" t="s">
        <v>56</v>
      </c>
      <c r="E63" s="16">
        <v>2.88</v>
      </c>
      <c r="F63" s="16">
        <v>1.2</v>
      </c>
      <c r="G63" s="16">
        <v>3.02</v>
      </c>
      <c r="H63" s="16">
        <v>0.15</v>
      </c>
      <c r="I63" s="16">
        <v>0.8</v>
      </c>
      <c r="J63" s="16">
        <v>0.4</v>
      </c>
      <c r="K63" s="16">
        <f t="shared" si="8"/>
        <v>1.2000000000000002</v>
      </c>
      <c r="L63" s="17">
        <v>2</v>
      </c>
      <c r="M63" s="16">
        <v>0.43</v>
      </c>
      <c r="N63" s="16">
        <f t="shared" si="9"/>
        <v>0.14238410596026491</v>
      </c>
      <c r="O63" s="16">
        <f t="shared" si="10"/>
        <v>2.1357615894039735E-2</v>
      </c>
      <c r="P63" s="16">
        <f t="shared" si="11"/>
        <v>0.45135761589403972</v>
      </c>
      <c r="Q63" s="16">
        <f t="shared" si="12"/>
        <v>1.6513576158940397</v>
      </c>
      <c r="R63" s="16">
        <v>485</v>
      </c>
      <c r="S63" s="16">
        <v>109</v>
      </c>
      <c r="T63" s="16">
        <f t="shared" si="13"/>
        <v>22.474226804123713</v>
      </c>
      <c r="U63" s="16">
        <v>1013.1242095754289</v>
      </c>
      <c r="V63" s="16">
        <v>814.72352941176462</v>
      </c>
      <c r="W63" s="16">
        <f t="shared" si="14"/>
        <v>1.2157490514905149</v>
      </c>
      <c r="X63" s="16">
        <f t="shared" si="15"/>
        <v>0.36773166984807165</v>
      </c>
    </row>
    <row r="64" spans="1:24" s="16" customFormat="1" x14ac:dyDescent="0.2">
      <c r="A64" s="16" t="s">
        <v>1</v>
      </c>
      <c r="B64" s="16" t="s">
        <v>58</v>
      </c>
      <c r="C64" s="16">
        <v>40</v>
      </c>
      <c r="D64" s="16" t="s">
        <v>55</v>
      </c>
      <c r="E64" s="16">
        <v>2.2200000000000002</v>
      </c>
      <c r="F64" s="16">
        <v>0.99</v>
      </c>
      <c r="G64" s="16">
        <v>1.68</v>
      </c>
      <c r="H64" s="16">
        <v>0.12</v>
      </c>
      <c r="I64" s="16">
        <v>0.59</v>
      </c>
      <c r="J64" s="16">
        <v>0.33</v>
      </c>
      <c r="K64" s="16">
        <f t="shared" si="8"/>
        <v>0.91999999999999993</v>
      </c>
      <c r="L64" s="17">
        <v>2</v>
      </c>
      <c r="M64" s="16">
        <v>0.26</v>
      </c>
      <c r="N64" s="16">
        <f t="shared" si="9"/>
        <v>0.15476190476190477</v>
      </c>
      <c r="O64" s="16">
        <f t="shared" si="10"/>
        <v>1.8571428571428572E-2</v>
      </c>
      <c r="P64" s="16">
        <f t="shared" si="11"/>
        <v>0.27857142857142858</v>
      </c>
      <c r="Q64" s="16">
        <f t="shared" si="12"/>
        <v>1.1985714285714284</v>
      </c>
      <c r="R64" s="16">
        <v>357</v>
      </c>
      <c r="S64" s="16">
        <v>83</v>
      </c>
      <c r="T64" s="16">
        <f t="shared" si="13"/>
        <v>23.249299719887954</v>
      </c>
      <c r="U64" s="16">
        <v>976.39760147601453</v>
      </c>
      <c r="V64" s="16">
        <v>726.49038461538476</v>
      </c>
      <c r="W64" s="16">
        <f t="shared" si="14"/>
        <v>0.89828579335793324</v>
      </c>
      <c r="X64" s="16">
        <f t="shared" si="15"/>
        <v>0.20237946428571432</v>
      </c>
    </row>
    <row r="65" spans="1:29" s="16" customFormat="1" x14ac:dyDescent="0.2">
      <c r="A65" s="21" t="s">
        <v>1</v>
      </c>
      <c r="B65" s="21" t="s">
        <v>58</v>
      </c>
      <c r="C65" s="21">
        <v>40</v>
      </c>
      <c r="D65" s="21" t="s">
        <v>53</v>
      </c>
      <c r="E65" s="21">
        <v>2.02</v>
      </c>
      <c r="F65" s="21">
        <v>1.03</v>
      </c>
      <c r="G65" s="21">
        <v>2.57</v>
      </c>
      <c r="H65" s="21">
        <v>0.12</v>
      </c>
      <c r="I65" s="21">
        <v>0.55000000000000004</v>
      </c>
      <c r="J65" s="21">
        <v>0.35</v>
      </c>
      <c r="K65" s="21">
        <f t="shared" si="8"/>
        <v>0.9</v>
      </c>
      <c r="L65" s="22">
        <v>2</v>
      </c>
      <c r="M65" s="21">
        <v>0.31</v>
      </c>
      <c r="N65" s="21">
        <f t="shared" si="9"/>
        <v>0.12062256809338522</v>
      </c>
      <c r="O65" s="21">
        <f t="shared" si="10"/>
        <v>1.4474708171206226E-2</v>
      </c>
      <c r="P65" s="21">
        <f t="shared" si="11"/>
        <v>0.32447470817120622</v>
      </c>
      <c r="Q65" s="21">
        <f t="shared" si="12"/>
        <v>1.2244747081712062</v>
      </c>
      <c r="R65" s="21">
        <v>240</v>
      </c>
      <c r="S65" s="21">
        <v>74</v>
      </c>
      <c r="T65" s="21">
        <f t="shared" si="13"/>
        <v>30.833333333333336</v>
      </c>
      <c r="U65" s="21">
        <v>981.55529739776944</v>
      </c>
      <c r="V65" s="21">
        <v>904.73046874999989</v>
      </c>
      <c r="W65" s="21">
        <f t="shared" si="14"/>
        <v>0.88339976765799244</v>
      </c>
      <c r="X65" s="21">
        <f t="shared" si="15"/>
        <v>0.29356215482125481</v>
      </c>
      <c r="Y65" s="21"/>
      <c r="Z65" s="21"/>
      <c r="AA65" s="21"/>
      <c r="AB65" s="21"/>
      <c r="AC65" s="21"/>
    </row>
    <row r="66" spans="1:29" s="18" customFormat="1" x14ac:dyDescent="0.2">
      <c r="A66" s="18" t="s">
        <v>8</v>
      </c>
      <c r="B66" s="18" t="s">
        <v>54</v>
      </c>
      <c r="C66" s="18">
        <v>55</v>
      </c>
      <c r="D66" s="18" t="s">
        <v>57</v>
      </c>
      <c r="E66" s="18">
        <v>15.15</v>
      </c>
      <c r="F66" s="18">
        <v>14.55</v>
      </c>
      <c r="G66" s="18">
        <v>20.56</v>
      </c>
      <c r="H66" s="18">
        <v>0.13</v>
      </c>
      <c r="I66" s="18">
        <v>4.6399999999999997</v>
      </c>
      <c r="J66" s="18">
        <v>5.8</v>
      </c>
      <c r="K66" s="18">
        <f t="shared" ref="K66:K97" si="16">I66+J66</f>
        <v>10.44</v>
      </c>
      <c r="L66" s="19">
        <v>9</v>
      </c>
      <c r="M66" s="18">
        <v>2.86</v>
      </c>
      <c r="N66" s="18">
        <f t="shared" ref="N66:N97" si="17">M66/G66</f>
        <v>0.13910505836575876</v>
      </c>
      <c r="O66" s="18">
        <f t="shared" ref="O66:O97" si="18">N66*H66</f>
        <v>1.8083657587548638E-2</v>
      </c>
      <c r="P66" s="18">
        <f t="shared" ref="P66:P97" si="19">O66+M66</f>
        <v>2.8780836575875486</v>
      </c>
      <c r="Q66" s="18">
        <f t="shared" ref="Q66:Q97" si="20">P66+J66+I66</f>
        <v>13.318083657587547</v>
      </c>
      <c r="R66" s="18">
        <v>285</v>
      </c>
      <c r="S66" s="18">
        <v>94</v>
      </c>
      <c r="T66" s="18">
        <f t="shared" ref="T66:T97" si="21">S66/R66*100</f>
        <v>32.982456140350877</v>
      </c>
      <c r="U66" s="18">
        <v>1348.0262376237622</v>
      </c>
      <c r="V66" s="18">
        <v>2811.7736935341009</v>
      </c>
      <c r="W66" s="18">
        <f t="shared" ref="W66:W97" si="22">U66*K66/1000</f>
        <v>14.073393920792078</v>
      </c>
      <c r="X66" s="18">
        <f t="shared" ref="X66:X97" si="23">V66*P66/1000</f>
        <v>8.0925199161950765</v>
      </c>
    </row>
    <row r="67" spans="1:29" s="18" customFormat="1" x14ac:dyDescent="0.2">
      <c r="A67" s="18" t="s">
        <v>8</v>
      </c>
      <c r="B67" s="18" t="s">
        <v>54</v>
      </c>
      <c r="C67" s="18">
        <v>55</v>
      </c>
      <c r="D67" s="18" t="s">
        <v>56</v>
      </c>
      <c r="E67" s="18">
        <v>14.13</v>
      </c>
      <c r="F67" s="18">
        <v>14.4</v>
      </c>
      <c r="G67" s="18">
        <v>21.6</v>
      </c>
      <c r="H67" s="18">
        <v>0.16</v>
      </c>
      <c r="I67" s="18">
        <v>4.34</v>
      </c>
      <c r="J67" s="18">
        <v>5.74</v>
      </c>
      <c r="K67" s="18">
        <f t="shared" si="16"/>
        <v>10.08</v>
      </c>
      <c r="L67" s="19">
        <v>6</v>
      </c>
      <c r="M67" s="18">
        <v>2.95</v>
      </c>
      <c r="N67" s="18">
        <f t="shared" si="17"/>
        <v>0.13657407407407407</v>
      </c>
      <c r="O67" s="18">
        <f t="shared" si="18"/>
        <v>2.1851851851851851E-2</v>
      </c>
      <c r="P67" s="18">
        <f t="shared" si="19"/>
        <v>2.9718518518518522</v>
      </c>
      <c r="Q67" s="18">
        <f t="shared" si="20"/>
        <v>13.051851851851852</v>
      </c>
      <c r="R67" s="18">
        <v>315</v>
      </c>
      <c r="S67" s="18">
        <v>58</v>
      </c>
      <c r="T67" s="18">
        <f t="shared" si="21"/>
        <v>18.412698412698415</v>
      </c>
      <c r="U67" s="18">
        <v>1421.6381039197811</v>
      </c>
      <c r="V67" s="18">
        <v>3426.9617271835132</v>
      </c>
      <c r="W67" s="18">
        <f t="shared" si="22"/>
        <v>14.330112087511393</v>
      </c>
      <c r="X67" s="18">
        <f t="shared" si="23"/>
        <v>10.184422555155745</v>
      </c>
    </row>
    <row r="68" spans="1:29" s="18" customFormat="1" x14ac:dyDescent="0.2">
      <c r="A68" s="18" t="s">
        <v>8</v>
      </c>
      <c r="B68" s="18" t="s">
        <v>54</v>
      </c>
      <c r="C68" s="18">
        <v>55</v>
      </c>
      <c r="D68" s="18" t="s">
        <v>55</v>
      </c>
      <c r="E68" s="18">
        <v>14.38</v>
      </c>
      <c r="F68" s="18">
        <v>14.05</v>
      </c>
      <c r="G68" s="18">
        <v>20.58</v>
      </c>
      <c r="H68" s="18">
        <v>0.11</v>
      </c>
      <c r="I68" s="18">
        <v>4.0999999999999996</v>
      </c>
      <c r="J68" s="18">
        <v>5</v>
      </c>
      <c r="K68" s="18">
        <f t="shared" si="16"/>
        <v>9.1</v>
      </c>
      <c r="L68" s="19">
        <v>9</v>
      </c>
      <c r="M68" s="18">
        <v>3.16</v>
      </c>
      <c r="N68" s="18">
        <f t="shared" si="17"/>
        <v>0.15354713313896989</v>
      </c>
      <c r="O68" s="18">
        <f t="shared" si="18"/>
        <v>1.6890184645286688E-2</v>
      </c>
      <c r="P68" s="18">
        <f t="shared" si="19"/>
        <v>3.1768901846452868</v>
      </c>
      <c r="Q68" s="18">
        <f t="shared" si="20"/>
        <v>12.276890184645287</v>
      </c>
      <c r="R68" s="18">
        <v>302</v>
      </c>
      <c r="S68" s="18">
        <v>129</v>
      </c>
      <c r="T68" s="18">
        <f t="shared" si="21"/>
        <v>42.715231788079471</v>
      </c>
      <c r="U68" s="18">
        <v>1610.0017730496454</v>
      </c>
      <c r="V68" s="20">
        <v>6392.9061569016885</v>
      </c>
      <c r="W68" s="18">
        <f t="shared" si="22"/>
        <v>14.651016134751773</v>
      </c>
      <c r="X68" s="18">
        <f t="shared" si="23"/>
        <v>20.309560821219396</v>
      </c>
    </row>
    <row r="69" spans="1:29" s="18" customFormat="1" x14ac:dyDescent="0.2">
      <c r="A69" s="18" t="s">
        <v>8</v>
      </c>
      <c r="B69" s="18" t="s">
        <v>54</v>
      </c>
      <c r="C69" s="18">
        <v>55</v>
      </c>
      <c r="D69" s="18" t="s">
        <v>53</v>
      </c>
      <c r="E69" s="18">
        <v>14.63</v>
      </c>
      <c r="F69" s="18">
        <v>15.8</v>
      </c>
      <c r="G69" s="18">
        <v>19.100000000000001</v>
      </c>
      <c r="H69" s="18">
        <v>0.18</v>
      </c>
      <c r="I69" s="18">
        <v>4.46</v>
      </c>
      <c r="J69" s="18">
        <v>6.06</v>
      </c>
      <c r="K69" s="18">
        <f t="shared" si="16"/>
        <v>10.52</v>
      </c>
      <c r="L69" s="19">
        <v>8</v>
      </c>
      <c r="M69" s="18">
        <v>2.69</v>
      </c>
      <c r="N69" s="18">
        <f t="shared" si="17"/>
        <v>0.14083769633507853</v>
      </c>
      <c r="O69" s="18">
        <f t="shared" si="18"/>
        <v>2.5350785340314135E-2</v>
      </c>
      <c r="P69" s="18">
        <f t="shared" si="19"/>
        <v>2.715350785340314</v>
      </c>
      <c r="Q69" s="18">
        <f t="shared" si="20"/>
        <v>13.235350785340312</v>
      </c>
      <c r="R69" s="18">
        <v>520</v>
      </c>
      <c r="S69" s="18">
        <v>204</v>
      </c>
      <c r="T69" s="18">
        <f t="shared" si="21"/>
        <v>39.230769230769234</v>
      </c>
      <c r="U69" s="18">
        <v>1367.0737623762377</v>
      </c>
      <c r="V69" s="18">
        <v>4408.1490963855422</v>
      </c>
      <c r="W69" s="18">
        <f t="shared" si="22"/>
        <v>14.381615980198019</v>
      </c>
      <c r="X69" s="18">
        <f t="shared" si="23"/>
        <v>11.969671110767678</v>
      </c>
    </row>
    <row r="70" spans="1:29" s="16" customFormat="1" x14ac:dyDescent="0.2">
      <c r="A70" s="16" t="s">
        <v>7</v>
      </c>
      <c r="B70" s="16" t="s">
        <v>54</v>
      </c>
      <c r="C70" s="16">
        <v>55</v>
      </c>
      <c r="D70" s="16" t="s">
        <v>57</v>
      </c>
      <c r="E70" s="16">
        <v>7.66</v>
      </c>
      <c r="F70" s="16">
        <v>4.7699999999999996</v>
      </c>
      <c r="G70" s="16">
        <v>5.96</v>
      </c>
      <c r="H70" s="16">
        <v>0.13</v>
      </c>
      <c r="I70" s="16">
        <v>1.72</v>
      </c>
      <c r="J70" s="16">
        <v>1.59</v>
      </c>
      <c r="K70" s="16">
        <f t="shared" si="16"/>
        <v>3.31</v>
      </c>
      <c r="L70" s="17">
        <v>4</v>
      </c>
      <c r="M70" s="16">
        <v>0.75</v>
      </c>
      <c r="N70" s="16">
        <f t="shared" si="17"/>
        <v>0.12583892617449666</v>
      </c>
      <c r="O70" s="16">
        <f t="shared" si="18"/>
        <v>1.6359060402684564E-2</v>
      </c>
      <c r="P70" s="16">
        <f t="shared" si="19"/>
        <v>0.76635906040268453</v>
      </c>
      <c r="Q70" s="16">
        <f t="shared" si="20"/>
        <v>4.0763590604026847</v>
      </c>
      <c r="R70" s="16">
        <v>337</v>
      </c>
      <c r="S70" s="16">
        <v>96</v>
      </c>
      <c r="T70" s="16">
        <f t="shared" si="21"/>
        <v>28.486646884272997</v>
      </c>
      <c r="U70" s="16">
        <v>1867.4628759398495</v>
      </c>
      <c r="V70" s="16">
        <v>1227.7234886025767</v>
      </c>
      <c r="W70" s="16">
        <f t="shared" si="22"/>
        <v>6.1813021193609021</v>
      </c>
      <c r="X70" s="16">
        <f t="shared" si="23"/>
        <v>0.94087701915977662</v>
      </c>
    </row>
    <row r="71" spans="1:29" s="16" customFormat="1" x14ac:dyDescent="0.2">
      <c r="A71" s="16" t="s">
        <v>7</v>
      </c>
      <c r="B71" s="16" t="s">
        <v>54</v>
      </c>
      <c r="C71" s="16">
        <v>55</v>
      </c>
      <c r="D71" s="16" t="s">
        <v>56</v>
      </c>
      <c r="E71" s="16">
        <v>6.44</v>
      </c>
      <c r="F71" s="16">
        <v>3.25</v>
      </c>
      <c r="G71" s="16">
        <v>5.68</v>
      </c>
      <c r="H71" s="16">
        <v>0.1</v>
      </c>
      <c r="I71" s="16">
        <v>1.53</v>
      </c>
      <c r="J71" s="16">
        <v>1.32</v>
      </c>
      <c r="K71" s="16">
        <f t="shared" si="16"/>
        <v>2.85</v>
      </c>
      <c r="L71" s="17">
        <v>2</v>
      </c>
      <c r="M71" s="16">
        <v>0.68</v>
      </c>
      <c r="N71" s="16">
        <f t="shared" si="17"/>
        <v>0.11971830985915495</v>
      </c>
      <c r="O71" s="16">
        <f t="shared" si="18"/>
        <v>1.1971830985915496E-2</v>
      </c>
      <c r="P71" s="16">
        <f t="shared" si="19"/>
        <v>0.69197183098591553</v>
      </c>
      <c r="Q71" s="16">
        <f t="shared" si="20"/>
        <v>3.5419718309859158</v>
      </c>
      <c r="R71" s="16">
        <v>293</v>
      </c>
      <c r="S71" s="16">
        <v>53</v>
      </c>
      <c r="T71" s="16">
        <f t="shared" si="21"/>
        <v>18.088737201365188</v>
      </c>
      <c r="U71" s="16">
        <v>1504.0522317188986</v>
      </c>
      <c r="V71" s="16">
        <v>995.39686311787068</v>
      </c>
      <c r="W71" s="16">
        <f t="shared" si="22"/>
        <v>4.2865488603988613</v>
      </c>
      <c r="X71" s="16">
        <f t="shared" si="23"/>
        <v>0.68878658992930963</v>
      </c>
    </row>
    <row r="72" spans="1:29" s="16" customFormat="1" x14ac:dyDescent="0.2">
      <c r="A72" s="16" t="s">
        <v>7</v>
      </c>
      <c r="B72" s="16" t="s">
        <v>54</v>
      </c>
      <c r="C72" s="16">
        <v>55</v>
      </c>
      <c r="D72" s="16" t="s">
        <v>55</v>
      </c>
      <c r="E72" s="16">
        <v>3.71</v>
      </c>
      <c r="F72" s="16">
        <v>2.67</v>
      </c>
      <c r="G72" s="16">
        <v>5.83</v>
      </c>
      <c r="H72" s="16">
        <v>0.1</v>
      </c>
      <c r="I72" s="16">
        <v>1.19</v>
      </c>
      <c r="J72" s="16">
        <v>1.08</v>
      </c>
      <c r="K72" s="16">
        <f t="shared" si="16"/>
        <v>2.27</v>
      </c>
      <c r="L72" s="17">
        <v>3</v>
      </c>
      <c r="M72" s="16">
        <v>0.63</v>
      </c>
      <c r="N72" s="16">
        <f t="shared" si="17"/>
        <v>0.10806174957118353</v>
      </c>
      <c r="O72" s="16">
        <f t="shared" si="18"/>
        <v>1.0806174957118353E-2</v>
      </c>
      <c r="P72" s="16">
        <f t="shared" si="19"/>
        <v>0.64080617495711834</v>
      </c>
      <c r="Q72" s="16">
        <f t="shared" si="20"/>
        <v>2.9108061749571181</v>
      </c>
      <c r="R72" s="16">
        <v>348</v>
      </c>
      <c r="S72" s="16">
        <v>83</v>
      </c>
      <c r="T72" s="16">
        <f t="shared" si="21"/>
        <v>23.850574712643677</v>
      </c>
      <c r="U72" s="16">
        <v>1422.9228155339806</v>
      </c>
      <c r="V72" s="16">
        <v>978.83880308880316</v>
      </c>
      <c r="W72" s="16">
        <f t="shared" si="22"/>
        <v>3.2300347912621361</v>
      </c>
      <c r="X72" s="16">
        <f t="shared" si="23"/>
        <v>0.62724594930693989</v>
      </c>
    </row>
    <row r="73" spans="1:29" s="16" customFormat="1" x14ac:dyDescent="0.2">
      <c r="A73" s="16" t="s">
        <v>7</v>
      </c>
      <c r="B73" s="16" t="s">
        <v>54</v>
      </c>
      <c r="C73" s="16">
        <v>55</v>
      </c>
      <c r="D73" s="16" t="s">
        <v>53</v>
      </c>
      <c r="E73" s="16">
        <v>8.15</v>
      </c>
      <c r="F73" s="16">
        <v>3.59</v>
      </c>
      <c r="G73" s="16">
        <v>6.03</v>
      </c>
      <c r="H73" s="16">
        <v>0.1</v>
      </c>
      <c r="I73" s="16">
        <v>1.85</v>
      </c>
      <c r="J73" s="16">
        <v>1.48</v>
      </c>
      <c r="K73" s="16">
        <f t="shared" si="16"/>
        <v>3.33</v>
      </c>
      <c r="L73" s="17">
        <v>2</v>
      </c>
      <c r="M73" s="16">
        <v>0.87</v>
      </c>
      <c r="N73" s="16">
        <f t="shared" si="17"/>
        <v>0.14427860696517411</v>
      </c>
      <c r="O73" s="16">
        <f t="shared" si="18"/>
        <v>1.4427860696517412E-2</v>
      </c>
      <c r="P73" s="16">
        <f t="shared" si="19"/>
        <v>0.88442786069651735</v>
      </c>
      <c r="Q73" s="16">
        <f t="shared" si="20"/>
        <v>4.2144278606965173</v>
      </c>
      <c r="R73" s="16">
        <v>387</v>
      </c>
      <c r="S73" s="16">
        <v>112</v>
      </c>
      <c r="T73" s="16">
        <f t="shared" si="21"/>
        <v>28.940568475452196</v>
      </c>
      <c r="U73" s="16">
        <v>2022.6353346456692</v>
      </c>
      <c r="V73" s="16">
        <v>893.0024533856722</v>
      </c>
      <c r="W73" s="16">
        <f t="shared" si="22"/>
        <v>6.7353756643700793</v>
      </c>
      <c r="X73" s="16">
        <f t="shared" si="23"/>
        <v>0.78979624944463145</v>
      </c>
    </row>
    <row r="74" spans="1:29" s="18" customFormat="1" x14ac:dyDescent="0.2">
      <c r="A74" s="18" t="s">
        <v>34</v>
      </c>
      <c r="B74" s="18" t="s">
        <v>54</v>
      </c>
      <c r="C74" s="18">
        <v>55</v>
      </c>
      <c r="D74" s="18" t="s">
        <v>57</v>
      </c>
      <c r="E74" s="18">
        <v>7.43</v>
      </c>
      <c r="F74" s="18">
        <v>4.75</v>
      </c>
      <c r="G74" s="18">
        <v>5.74</v>
      </c>
      <c r="H74" s="18">
        <v>0.11</v>
      </c>
      <c r="I74" s="18">
        <v>1.71</v>
      </c>
      <c r="J74" s="18">
        <v>1.67</v>
      </c>
      <c r="K74" s="18">
        <f t="shared" si="16"/>
        <v>3.38</v>
      </c>
      <c r="L74" s="19">
        <v>4</v>
      </c>
      <c r="M74" s="18">
        <v>0.78</v>
      </c>
      <c r="N74" s="18">
        <f t="shared" si="17"/>
        <v>0.13588850174216027</v>
      </c>
      <c r="O74" s="18">
        <f t="shared" si="18"/>
        <v>1.494773519163763E-2</v>
      </c>
      <c r="P74" s="18">
        <f t="shared" si="19"/>
        <v>0.79494773519163764</v>
      </c>
      <c r="Q74" s="18">
        <f t="shared" si="20"/>
        <v>4.1749477351916378</v>
      </c>
      <c r="R74" s="18">
        <v>286</v>
      </c>
      <c r="S74" s="18">
        <v>69</v>
      </c>
      <c r="T74" s="18">
        <f t="shared" si="21"/>
        <v>24.125874125874127</v>
      </c>
      <c r="U74" s="18">
        <v>1797.2332686711932</v>
      </c>
      <c r="V74" s="18">
        <v>1167.495107632094</v>
      </c>
      <c r="W74" s="18">
        <f t="shared" si="22"/>
        <v>6.0746484481086327</v>
      </c>
      <c r="X74" s="18">
        <f t="shared" si="23"/>
        <v>0.92809759165945038</v>
      </c>
    </row>
    <row r="75" spans="1:29" s="18" customFormat="1" x14ac:dyDescent="0.2">
      <c r="A75" s="18" t="s">
        <v>34</v>
      </c>
      <c r="B75" s="18" t="s">
        <v>54</v>
      </c>
      <c r="C75" s="18">
        <v>55</v>
      </c>
      <c r="D75" s="18" t="s">
        <v>56</v>
      </c>
      <c r="E75" s="18">
        <v>4.26</v>
      </c>
      <c r="F75" s="18">
        <v>2.35</v>
      </c>
      <c r="G75" s="18">
        <v>3.65</v>
      </c>
      <c r="H75" s="18">
        <v>0.1</v>
      </c>
      <c r="I75" s="18">
        <v>1.1200000000000001</v>
      </c>
      <c r="J75" s="18">
        <v>0.98</v>
      </c>
      <c r="K75" s="18">
        <f t="shared" si="16"/>
        <v>2.1</v>
      </c>
      <c r="L75" s="19">
        <v>2</v>
      </c>
      <c r="M75" s="18">
        <v>0.49</v>
      </c>
      <c r="N75" s="18">
        <f t="shared" si="17"/>
        <v>0.13424657534246576</v>
      </c>
      <c r="O75" s="18">
        <f t="shared" si="18"/>
        <v>1.3424657534246577E-2</v>
      </c>
      <c r="P75" s="18">
        <f t="shared" si="19"/>
        <v>0.50342465753424659</v>
      </c>
      <c r="Q75" s="18">
        <f t="shared" si="20"/>
        <v>2.6034246575342466</v>
      </c>
      <c r="R75" s="18">
        <v>302</v>
      </c>
      <c r="S75" s="18">
        <v>16</v>
      </c>
      <c r="T75" s="18">
        <f t="shared" si="21"/>
        <v>5.298013245033113</v>
      </c>
      <c r="U75" s="18">
        <v>1511.6184466019417</v>
      </c>
      <c r="V75" s="18">
        <v>935.35455435847211</v>
      </c>
      <c r="W75" s="18">
        <f t="shared" si="22"/>
        <v>3.1743987378640779</v>
      </c>
      <c r="X75" s="18">
        <f t="shared" si="23"/>
        <v>0.47088054620101166</v>
      </c>
    </row>
    <row r="76" spans="1:29" s="18" customFormat="1" x14ac:dyDescent="0.2">
      <c r="A76" s="18" t="s">
        <v>34</v>
      </c>
      <c r="B76" s="18" t="s">
        <v>54</v>
      </c>
      <c r="C76" s="18">
        <v>55</v>
      </c>
      <c r="D76" s="18" t="s">
        <v>55</v>
      </c>
      <c r="E76" s="18">
        <v>5.0599999999999996</v>
      </c>
      <c r="F76" s="18">
        <v>4.3</v>
      </c>
      <c r="G76" s="18">
        <v>7.34</v>
      </c>
      <c r="H76" s="18">
        <v>0.13</v>
      </c>
      <c r="I76" s="18">
        <v>1.49</v>
      </c>
      <c r="J76" s="18">
        <v>1.67</v>
      </c>
      <c r="K76" s="18">
        <f t="shared" si="16"/>
        <v>3.16</v>
      </c>
      <c r="L76" s="19">
        <v>4</v>
      </c>
      <c r="M76" s="18">
        <v>0.97</v>
      </c>
      <c r="N76" s="18">
        <f t="shared" si="17"/>
        <v>0.13215258855585832</v>
      </c>
      <c r="O76" s="18">
        <f t="shared" si="18"/>
        <v>1.7179836512261581E-2</v>
      </c>
      <c r="P76" s="18">
        <f t="shared" si="19"/>
        <v>0.9871798365122616</v>
      </c>
      <c r="Q76" s="18">
        <f t="shared" si="20"/>
        <v>4.1471798365122616</v>
      </c>
      <c r="R76" s="18">
        <v>371</v>
      </c>
      <c r="S76" s="18">
        <v>53</v>
      </c>
      <c r="T76" s="18">
        <f t="shared" si="21"/>
        <v>14.285714285714285</v>
      </c>
      <c r="U76" s="18">
        <v>1559.7228626320846</v>
      </c>
      <c r="V76" s="18">
        <v>917.04936461388081</v>
      </c>
      <c r="W76" s="18">
        <f t="shared" si="22"/>
        <v>4.9287242459173877</v>
      </c>
      <c r="X76" s="18">
        <f t="shared" si="23"/>
        <v>0.90529264183320424</v>
      </c>
    </row>
    <row r="77" spans="1:29" s="18" customFormat="1" x14ac:dyDescent="0.2">
      <c r="A77" s="18" t="s">
        <v>34</v>
      </c>
      <c r="B77" s="18" t="s">
        <v>54</v>
      </c>
      <c r="C77" s="18">
        <v>55</v>
      </c>
      <c r="D77" s="18" t="s">
        <v>53</v>
      </c>
      <c r="E77" s="18">
        <v>4</v>
      </c>
      <c r="F77" s="18">
        <v>3.39</v>
      </c>
      <c r="G77" s="18">
        <v>4.22</v>
      </c>
      <c r="H77" s="18">
        <v>0.19</v>
      </c>
      <c r="I77" s="18">
        <v>1.1299999999999999</v>
      </c>
      <c r="J77" s="18">
        <v>1.27</v>
      </c>
      <c r="K77" s="18">
        <f t="shared" si="16"/>
        <v>2.4</v>
      </c>
      <c r="L77" s="19">
        <v>3</v>
      </c>
      <c r="M77" s="18">
        <v>0.62</v>
      </c>
      <c r="N77" s="18">
        <f t="shared" si="17"/>
        <v>0.14691943127962087</v>
      </c>
      <c r="O77" s="18">
        <f t="shared" si="18"/>
        <v>2.7914691943127967E-2</v>
      </c>
      <c r="P77" s="18">
        <f t="shared" si="19"/>
        <v>0.64791469194312801</v>
      </c>
      <c r="Q77" s="18">
        <f t="shared" si="20"/>
        <v>3.0479146919431281</v>
      </c>
      <c r="R77" s="18">
        <v>567</v>
      </c>
      <c r="S77" s="18">
        <v>142</v>
      </c>
      <c r="T77" s="18">
        <f t="shared" si="21"/>
        <v>25.044091710758376</v>
      </c>
      <c r="U77" s="18">
        <v>1509.1858237547888</v>
      </c>
      <c r="V77" s="18">
        <v>924.38121272365811</v>
      </c>
      <c r="W77" s="18">
        <f t="shared" si="22"/>
        <v>3.622045977011493</v>
      </c>
      <c r="X77" s="18">
        <f t="shared" si="23"/>
        <v>0.59892016867986397</v>
      </c>
    </row>
    <row r="78" spans="1:29" s="16" customFormat="1" x14ac:dyDescent="0.2">
      <c r="A78" s="16" t="s">
        <v>33</v>
      </c>
      <c r="B78" s="16" t="s">
        <v>54</v>
      </c>
      <c r="C78" s="16">
        <v>55</v>
      </c>
      <c r="D78" s="16" t="s">
        <v>57</v>
      </c>
      <c r="E78" s="16">
        <v>10.61</v>
      </c>
      <c r="F78" s="16">
        <v>8.67</v>
      </c>
      <c r="G78" s="16">
        <v>10.72</v>
      </c>
      <c r="H78" s="16">
        <v>0.13</v>
      </c>
      <c r="I78" s="16">
        <v>2.61</v>
      </c>
      <c r="J78" s="16">
        <v>2.9</v>
      </c>
      <c r="K78" s="16">
        <f t="shared" si="16"/>
        <v>5.51</v>
      </c>
      <c r="L78" s="17">
        <v>7</v>
      </c>
      <c r="M78" s="16">
        <v>1.42</v>
      </c>
      <c r="N78" s="16">
        <f t="shared" si="17"/>
        <v>0.13246268656716417</v>
      </c>
      <c r="O78" s="16">
        <f t="shared" si="18"/>
        <v>1.7220149253731342E-2</v>
      </c>
      <c r="P78" s="16">
        <f t="shared" si="19"/>
        <v>1.4372201492537313</v>
      </c>
      <c r="Q78" s="16">
        <f t="shared" si="20"/>
        <v>6.9472201492537309</v>
      </c>
      <c r="R78" s="16">
        <v>382</v>
      </c>
      <c r="S78" s="16">
        <v>57</v>
      </c>
      <c r="T78" s="16">
        <f t="shared" si="21"/>
        <v>14.921465968586386</v>
      </c>
      <c r="U78" s="16">
        <v>1685.1645873320535</v>
      </c>
      <c r="V78" s="16">
        <v>1107.8952473326867</v>
      </c>
      <c r="W78" s="16">
        <f t="shared" si="22"/>
        <v>9.2852568761996146</v>
      </c>
      <c r="X78" s="16">
        <f t="shared" si="23"/>
        <v>1.5922893727289835</v>
      </c>
    </row>
    <row r="79" spans="1:29" s="16" customFormat="1" x14ac:dyDescent="0.2">
      <c r="A79" s="16" t="s">
        <v>33</v>
      </c>
      <c r="B79" s="16" t="s">
        <v>54</v>
      </c>
      <c r="C79" s="16">
        <v>55</v>
      </c>
      <c r="D79" s="16" t="s">
        <v>56</v>
      </c>
      <c r="E79" s="16">
        <v>5.93</v>
      </c>
      <c r="F79" s="16">
        <v>4.8499999999999996</v>
      </c>
      <c r="G79" s="16">
        <v>6.91</v>
      </c>
      <c r="H79" s="16">
        <v>0.1</v>
      </c>
      <c r="I79" s="16">
        <v>1.52</v>
      </c>
      <c r="J79" s="16">
        <v>1.78</v>
      </c>
      <c r="K79" s="16">
        <f t="shared" si="16"/>
        <v>3.3</v>
      </c>
      <c r="L79" s="17">
        <v>4</v>
      </c>
      <c r="M79" s="16">
        <v>0.82</v>
      </c>
      <c r="N79" s="16">
        <f t="shared" si="17"/>
        <v>0.11866859623733718</v>
      </c>
      <c r="O79" s="16">
        <f t="shared" si="18"/>
        <v>1.1866859623733718E-2</v>
      </c>
      <c r="P79" s="16">
        <f t="shared" si="19"/>
        <v>0.83186685962373363</v>
      </c>
      <c r="Q79" s="16">
        <f t="shared" si="20"/>
        <v>4.1318668596237336</v>
      </c>
      <c r="R79" s="16">
        <v>431</v>
      </c>
      <c r="S79" s="16">
        <v>54</v>
      </c>
      <c r="T79" s="16">
        <f t="shared" si="21"/>
        <v>12.529002320185615</v>
      </c>
      <c r="U79" s="16">
        <v>1805.4715750232992</v>
      </c>
      <c r="V79" s="16">
        <v>991.10329341317367</v>
      </c>
      <c r="W79" s="16">
        <f t="shared" si="22"/>
        <v>5.9580561975768873</v>
      </c>
      <c r="X79" s="16">
        <f t="shared" si="23"/>
        <v>0.82446598425435658</v>
      </c>
    </row>
    <row r="80" spans="1:29" s="16" customFormat="1" x14ac:dyDescent="0.2">
      <c r="A80" s="16" t="s">
        <v>33</v>
      </c>
      <c r="B80" s="16" t="s">
        <v>54</v>
      </c>
      <c r="C80" s="16">
        <v>55</v>
      </c>
      <c r="D80" s="16" t="s">
        <v>55</v>
      </c>
      <c r="E80" s="16">
        <v>8.2200000000000006</v>
      </c>
      <c r="F80" s="16">
        <v>6.69</v>
      </c>
      <c r="G80" s="16">
        <v>8.93</v>
      </c>
      <c r="H80" s="16">
        <v>0.15</v>
      </c>
      <c r="I80" s="16">
        <v>2.11</v>
      </c>
      <c r="J80" s="16">
        <v>2.37</v>
      </c>
      <c r="K80" s="16">
        <f t="shared" si="16"/>
        <v>4.4800000000000004</v>
      </c>
      <c r="L80" s="17">
        <v>6</v>
      </c>
      <c r="M80" s="16">
        <v>1.17</v>
      </c>
      <c r="N80" s="16">
        <f t="shared" si="17"/>
        <v>0.13101903695408734</v>
      </c>
      <c r="O80" s="16">
        <f t="shared" si="18"/>
        <v>1.96528555431131E-2</v>
      </c>
      <c r="P80" s="16">
        <f t="shared" si="19"/>
        <v>1.189652855543113</v>
      </c>
      <c r="Q80" s="16">
        <f t="shared" si="20"/>
        <v>5.6696528555431129</v>
      </c>
      <c r="R80" s="16">
        <v>452</v>
      </c>
      <c r="S80" s="16">
        <v>97</v>
      </c>
      <c r="T80" s="16">
        <f t="shared" si="21"/>
        <v>21.460176991150444</v>
      </c>
      <c r="U80" s="16">
        <v>1653.5941747572815</v>
      </c>
      <c r="V80" s="16">
        <v>1027.4900379506639</v>
      </c>
      <c r="W80" s="16">
        <f t="shared" si="22"/>
        <v>7.4081019029126223</v>
      </c>
      <c r="X80" s="16">
        <f t="shared" si="23"/>
        <v>1.2223564576901087</v>
      </c>
    </row>
    <row r="81" spans="1:24" s="16" customFormat="1" x14ac:dyDescent="0.2">
      <c r="A81" s="16" t="s">
        <v>33</v>
      </c>
      <c r="B81" s="16" t="s">
        <v>54</v>
      </c>
      <c r="C81" s="16">
        <v>55</v>
      </c>
      <c r="D81" s="16" t="s">
        <v>53</v>
      </c>
      <c r="E81" s="16">
        <v>9.6199999999999992</v>
      </c>
      <c r="F81" s="16">
        <v>8.64</v>
      </c>
      <c r="G81" s="16">
        <v>10.68</v>
      </c>
      <c r="H81" s="16">
        <v>0.2</v>
      </c>
      <c r="I81" s="16">
        <v>2.67</v>
      </c>
      <c r="J81" s="16">
        <v>3.07</v>
      </c>
      <c r="K81" s="16">
        <f t="shared" si="16"/>
        <v>5.74</v>
      </c>
      <c r="L81" s="17">
        <v>7</v>
      </c>
      <c r="M81" s="16">
        <v>1.4</v>
      </c>
      <c r="N81" s="16">
        <f t="shared" si="17"/>
        <v>0.13108614232209737</v>
      </c>
      <c r="O81" s="16">
        <f t="shared" si="18"/>
        <v>2.6217228464419474E-2</v>
      </c>
      <c r="P81" s="16">
        <f t="shared" si="19"/>
        <v>1.4262172284644195</v>
      </c>
      <c r="Q81" s="16">
        <f t="shared" si="20"/>
        <v>7.1662172284644194</v>
      </c>
      <c r="R81" s="16">
        <v>547</v>
      </c>
      <c r="S81" s="16">
        <v>80</v>
      </c>
      <c r="T81" s="16">
        <f t="shared" si="21"/>
        <v>14.625228519195613</v>
      </c>
      <c r="U81" s="16">
        <v>1395.0053606237816</v>
      </c>
      <c r="V81" s="16">
        <v>1016.573381950775</v>
      </c>
      <c r="W81" s="16">
        <f t="shared" si="22"/>
        <v>8.0073307699805056</v>
      </c>
      <c r="X81" s="16">
        <f t="shared" si="23"/>
        <v>1.449854471336536</v>
      </c>
    </row>
    <row r="82" spans="1:24" s="18" customFormat="1" x14ac:dyDescent="0.2">
      <c r="A82" s="18" t="s">
        <v>4</v>
      </c>
      <c r="B82" s="18" t="s">
        <v>54</v>
      </c>
      <c r="C82" s="18">
        <v>55</v>
      </c>
      <c r="D82" s="18" t="s">
        <v>57</v>
      </c>
      <c r="E82" s="18">
        <v>15.13</v>
      </c>
      <c r="F82" s="18">
        <v>14.21</v>
      </c>
      <c r="G82" s="18">
        <v>19.2</v>
      </c>
      <c r="H82" s="18">
        <v>0.14000000000000001</v>
      </c>
      <c r="I82" s="18">
        <v>4.25</v>
      </c>
      <c r="J82" s="18">
        <v>5.0999999999999996</v>
      </c>
      <c r="K82" s="18">
        <f t="shared" si="16"/>
        <v>9.35</v>
      </c>
      <c r="L82" s="19">
        <v>9</v>
      </c>
      <c r="M82" s="18">
        <v>2.88</v>
      </c>
      <c r="N82" s="18">
        <f t="shared" si="17"/>
        <v>0.15</v>
      </c>
      <c r="O82" s="18">
        <f t="shared" si="18"/>
        <v>2.1000000000000001E-2</v>
      </c>
      <c r="P82" s="18">
        <f t="shared" si="19"/>
        <v>2.9009999999999998</v>
      </c>
      <c r="Q82" s="18">
        <f t="shared" si="20"/>
        <v>12.250999999999999</v>
      </c>
      <c r="R82" s="18">
        <v>381</v>
      </c>
      <c r="S82" s="18">
        <v>62</v>
      </c>
      <c r="T82" s="18">
        <f t="shared" si="21"/>
        <v>16.27296587926509</v>
      </c>
      <c r="U82" s="18">
        <v>1596.5886699507389</v>
      </c>
      <c r="V82" s="18">
        <v>1249.4461615154537</v>
      </c>
      <c r="W82" s="18">
        <f t="shared" si="22"/>
        <v>14.928104064039408</v>
      </c>
      <c r="X82" s="18">
        <f t="shared" si="23"/>
        <v>3.624643314556331</v>
      </c>
    </row>
    <row r="83" spans="1:24" s="18" customFormat="1" x14ac:dyDescent="0.2">
      <c r="A83" s="18" t="s">
        <v>4</v>
      </c>
      <c r="B83" s="18" t="s">
        <v>54</v>
      </c>
      <c r="C83" s="18">
        <v>55</v>
      </c>
      <c r="D83" s="18" t="s">
        <v>56</v>
      </c>
      <c r="E83" s="18">
        <v>14.54</v>
      </c>
      <c r="F83" s="18">
        <v>11.76</v>
      </c>
      <c r="G83" s="18">
        <v>12.27</v>
      </c>
      <c r="H83" s="18">
        <v>0.13</v>
      </c>
      <c r="I83" s="18">
        <v>3.71</v>
      </c>
      <c r="J83" s="18">
        <v>3.97</v>
      </c>
      <c r="K83" s="18">
        <f t="shared" si="16"/>
        <v>7.68</v>
      </c>
      <c r="L83" s="19">
        <v>8</v>
      </c>
      <c r="M83" s="18">
        <v>1.68</v>
      </c>
      <c r="N83" s="18">
        <f t="shared" si="17"/>
        <v>0.13691931540342298</v>
      </c>
      <c r="O83" s="18">
        <f t="shared" si="18"/>
        <v>1.7799511002444986E-2</v>
      </c>
      <c r="P83" s="18">
        <f t="shared" si="19"/>
        <v>1.6977995110024449</v>
      </c>
      <c r="Q83" s="18">
        <f t="shared" si="20"/>
        <v>9.3777995110024452</v>
      </c>
      <c r="R83" s="18">
        <v>352</v>
      </c>
      <c r="S83" s="18">
        <v>99</v>
      </c>
      <c r="T83" s="18">
        <f t="shared" si="21"/>
        <v>28.125</v>
      </c>
      <c r="U83" s="18">
        <v>1844.4018554687498</v>
      </c>
      <c r="V83" s="18">
        <v>1253.6196060037526</v>
      </c>
      <c r="W83" s="18">
        <f t="shared" si="22"/>
        <v>14.165006249999999</v>
      </c>
      <c r="X83" s="18">
        <f t="shared" si="23"/>
        <v>2.1283947540562487</v>
      </c>
    </row>
    <row r="84" spans="1:24" s="18" customFormat="1" x14ac:dyDescent="0.2">
      <c r="A84" s="18" t="s">
        <v>4</v>
      </c>
      <c r="B84" s="18" t="s">
        <v>54</v>
      </c>
      <c r="C84" s="18">
        <v>55</v>
      </c>
      <c r="D84" s="18" t="s">
        <v>55</v>
      </c>
      <c r="E84" s="18">
        <v>15.16</v>
      </c>
      <c r="F84" s="18">
        <v>12.56</v>
      </c>
      <c r="G84" s="18">
        <v>14.85</v>
      </c>
      <c r="H84" s="18">
        <v>0.14000000000000001</v>
      </c>
      <c r="I84" s="18">
        <v>3.87</v>
      </c>
      <c r="J84" s="18">
        <v>4.41</v>
      </c>
      <c r="K84" s="18">
        <f t="shared" si="16"/>
        <v>8.2800000000000011</v>
      </c>
      <c r="L84" s="19">
        <v>9</v>
      </c>
      <c r="M84" s="18">
        <v>1.96</v>
      </c>
      <c r="N84" s="18">
        <f t="shared" si="17"/>
        <v>0.13198653198653199</v>
      </c>
      <c r="O84" s="18">
        <f t="shared" si="18"/>
        <v>1.8478114478114479E-2</v>
      </c>
      <c r="P84" s="18">
        <f t="shared" si="19"/>
        <v>1.9784781144781145</v>
      </c>
      <c r="Q84" s="18">
        <f t="shared" si="20"/>
        <v>10.258478114478116</v>
      </c>
      <c r="R84" s="18">
        <v>430</v>
      </c>
      <c r="S84" s="18">
        <v>59</v>
      </c>
      <c r="T84" s="18">
        <f t="shared" si="21"/>
        <v>13.720930232558141</v>
      </c>
      <c r="U84" s="18">
        <v>1773.6705314009664</v>
      </c>
      <c r="V84" s="18">
        <v>1146.4030131826744</v>
      </c>
      <c r="W84" s="18">
        <f t="shared" si="22"/>
        <v>14.685992000000004</v>
      </c>
      <c r="X84" s="18">
        <f t="shared" si="23"/>
        <v>2.2681332719536869</v>
      </c>
    </row>
    <row r="85" spans="1:24" s="18" customFormat="1" x14ac:dyDescent="0.2">
      <c r="A85" s="18" t="s">
        <v>4</v>
      </c>
      <c r="B85" s="18" t="s">
        <v>54</v>
      </c>
      <c r="C85" s="18">
        <v>55</v>
      </c>
      <c r="D85" s="18" t="s">
        <v>53</v>
      </c>
      <c r="E85" s="18">
        <v>15.51</v>
      </c>
      <c r="F85" s="18">
        <v>12.9</v>
      </c>
      <c r="G85" s="18">
        <v>15.98</v>
      </c>
      <c r="H85" s="18">
        <v>0.12</v>
      </c>
      <c r="I85" s="18">
        <v>3.96</v>
      </c>
      <c r="J85" s="18">
        <v>4.3</v>
      </c>
      <c r="K85" s="18">
        <f t="shared" si="16"/>
        <v>8.26</v>
      </c>
      <c r="L85" s="19">
        <v>9</v>
      </c>
      <c r="M85" s="18">
        <v>2.11</v>
      </c>
      <c r="N85" s="18">
        <f t="shared" si="17"/>
        <v>0.13204005006257821</v>
      </c>
      <c r="O85" s="18">
        <f t="shared" si="18"/>
        <v>1.5844806007509385E-2</v>
      </c>
      <c r="P85" s="18">
        <f t="shared" si="19"/>
        <v>2.1258448060075095</v>
      </c>
      <c r="Q85" s="18">
        <f t="shared" si="20"/>
        <v>10.385844806007508</v>
      </c>
      <c r="R85" s="18">
        <v>520</v>
      </c>
      <c r="S85" s="18">
        <v>191</v>
      </c>
      <c r="T85" s="18">
        <f t="shared" si="21"/>
        <v>36.730769230769234</v>
      </c>
      <c r="U85" s="18">
        <v>1750.3598130841121</v>
      </c>
      <c r="V85" s="18">
        <v>1253.3491295938102</v>
      </c>
      <c r="W85" s="18">
        <f t="shared" si="22"/>
        <v>14.457972056074766</v>
      </c>
      <c r="X85" s="18">
        <f t="shared" si="23"/>
        <v>2.664425737261034</v>
      </c>
    </row>
    <row r="86" spans="1:24" s="16" customFormat="1" x14ac:dyDescent="0.2">
      <c r="A86" s="16" t="s">
        <v>3</v>
      </c>
      <c r="B86" s="16" t="s">
        <v>54</v>
      </c>
      <c r="C86" s="16">
        <v>55</v>
      </c>
      <c r="D86" s="16" t="s">
        <v>57</v>
      </c>
      <c r="E86" s="16">
        <v>25.37</v>
      </c>
      <c r="F86" s="16">
        <v>26.43</v>
      </c>
      <c r="G86" s="16">
        <v>26.95</v>
      </c>
      <c r="H86" s="16">
        <v>0.12</v>
      </c>
      <c r="I86" s="16">
        <v>8.5</v>
      </c>
      <c r="J86" s="16">
        <v>10.84</v>
      </c>
      <c r="K86" s="16">
        <f t="shared" si="16"/>
        <v>19.34</v>
      </c>
      <c r="L86" s="17">
        <v>13</v>
      </c>
      <c r="M86" s="16">
        <v>4.8899999999999997</v>
      </c>
      <c r="N86" s="16">
        <f t="shared" si="17"/>
        <v>0.18144712430426715</v>
      </c>
      <c r="O86" s="16">
        <f t="shared" si="18"/>
        <v>2.1773654916512057E-2</v>
      </c>
      <c r="P86" s="16">
        <f t="shared" si="19"/>
        <v>4.9117736549165114</v>
      </c>
      <c r="Q86" s="16">
        <f t="shared" si="20"/>
        <v>24.251773654916512</v>
      </c>
      <c r="R86" s="16">
        <v>431</v>
      </c>
      <c r="S86" s="16">
        <v>15</v>
      </c>
      <c r="T86" s="16">
        <f t="shared" si="21"/>
        <v>3.4802784222737819</v>
      </c>
      <c r="U86" s="16">
        <v>1080.5556569343066</v>
      </c>
      <c r="V86" s="16">
        <v>508.7540178571428</v>
      </c>
      <c r="W86" s="16">
        <f t="shared" si="22"/>
        <v>20.89794640510949</v>
      </c>
      <c r="X86" s="16">
        <f t="shared" si="23"/>
        <v>2.4988845817436385</v>
      </c>
    </row>
    <row r="87" spans="1:24" s="16" customFormat="1" x14ac:dyDescent="0.2">
      <c r="A87" s="16" t="s">
        <v>3</v>
      </c>
      <c r="B87" s="16" t="s">
        <v>54</v>
      </c>
      <c r="C87" s="16">
        <v>55</v>
      </c>
      <c r="D87" s="16" t="s">
        <v>56</v>
      </c>
      <c r="E87" s="16">
        <v>23.78</v>
      </c>
      <c r="F87" s="16">
        <v>25.94</v>
      </c>
      <c r="G87" s="16">
        <v>27.14</v>
      </c>
      <c r="H87" s="16">
        <v>0.09</v>
      </c>
      <c r="I87" s="16">
        <v>8.15</v>
      </c>
      <c r="J87" s="16">
        <v>10.69</v>
      </c>
      <c r="K87" s="16">
        <f t="shared" si="16"/>
        <v>18.84</v>
      </c>
      <c r="L87" s="17">
        <v>14</v>
      </c>
      <c r="M87" s="16">
        <v>4.4400000000000004</v>
      </c>
      <c r="N87" s="16">
        <f t="shared" si="17"/>
        <v>0.16359616801768609</v>
      </c>
      <c r="O87" s="16">
        <f t="shared" si="18"/>
        <v>1.4723655121591748E-2</v>
      </c>
      <c r="P87" s="16">
        <f t="shared" si="19"/>
        <v>4.4547236551215921</v>
      </c>
      <c r="Q87" s="16">
        <f t="shared" si="20"/>
        <v>23.294723655121594</v>
      </c>
      <c r="R87" s="16">
        <v>405</v>
      </c>
      <c r="S87" s="16">
        <v>12</v>
      </c>
      <c r="T87" s="16">
        <f t="shared" si="21"/>
        <v>2.9629629629629632</v>
      </c>
      <c r="U87" s="16">
        <v>1090.7740667976425</v>
      </c>
      <c r="V87" s="16">
        <v>720.61371527777783</v>
      </c>
      <c r="W87" s="16">
        <f t="shared" si="22"/>
        <v>20.550183418467583</v>
      </c>
      <c r="X87" s="16">
        <f t="shared" si="23"/>
        <v>3.2101349636529726</v>
      </c>
    </row>
    <row r="88" spans="1:24" s="16" customFormat="1" x14ac:dyDescent="0.2">
      <c r="A88" s="16" t="s">
        <v>3</v>
      </c>
      <c r="B88" s="16" t="s">
        <v>54</v>
      </c>
      <c r="C88" s="16">
        <v>55</v>
      </c>
      <c r="D88" s="16" t="s">
        <v>55</v>
      </c>
      <c r="E88" s="16">
        <v>23.15</v>
      </c>
      <c r="F88" s="16">
        <v>25.99</v>
      </c>
      <c r="G88" s="16">
        <v>25.3</v>
      </c>
      <c r="H88" s="16">
        <v>0.19</v>
      </c>
      <c r="I88" s="16">
        <v>7.71</v>
      </c>
      <c r="J88" s="16">
        <v>9.86</v>
      </c>
      <c r="K88" s="16">
        <f t="shared" si="16"/>
        <v>17.57</v>
      </c>
      <c r="L88" s="17">
        <v>12</v>
      </c>
      <c r="M88" s="16">
        <v>3.76</v>
      </c>
      <c r="N88" s="16">
        <f t="shared" si="17"/>
        <v>0.14861660079051381</v>
      </c>
      <c r="O88" s="16">
        <f t="shared" si="18"/>
        <v>2.8237154150197626E-2</v>
      </c>
      <c r="P88" s="16">
        <f t="shared" si="19"/>
        <v>3.7882371541501976</v>
      </c>
      <c r="Q88" s="16">
        <f t="shared" si="20"/>
        <v>21.358237154150196</v>
      </c>
      <c r="R88" s="16">
        <v>378</v>
      </c>
      <c r="S88" s="16">
        <v>9</v>
      </c>
      <c r="T88" s="16">
        <f t="shared" si="21"/>
        <v>2.3809523809523809</v>
      </c>
      <c r="U88" s="16">
        <v>1213.5461465271169</v>
      </c>
      <c r="V88" s="16">
        <v>698.6197813121272</v>
      </c>
      <c r="W88" s="16">
        <f t="shared" si="22"/>
        <v>21.322005794481445</v>
      </c>
      <c r="X88" s="16">
        <f t="shared" si="23"/>
        <v>2.6465374121908862</v>
      </c>
    </row>
    <row r="89" spans="1:24" s="16" customFormat="1" x14ac:dyDescent="0.2">
      <c r="A89" s="16" t="s">
        <v>3</v>
      </c>
      <c r="B89" s="16" t="s">
        <v>54</v>
      </c>
      <c r="C89" s="16">
        <v>55</v>
      </c>
      <c r="D89" s="16" t="s">
        <v>53</v>
      </c>
      <c r="E89" s="16">
        <v>26.5</v>
      </c>
      <c r="F89" s="16">
        <v>26.15</v>
      </c>
      <c r="G89" s="16">
        <v>32.590000000000003</v>
      </c>
      <c r="H89" s="16">
        <v>0.25</v>
      </c>
      <c r="I89" s="16">
        <v>8.9700000000000006</v>
      </c>
      <c r="J89" s="16">
        <v>10.94</v>
      </c>
      <c r="K89" s="16">
        <f t="shared" si="16"/>
        <v>19.91</v>
      </c>
      <c r="L89" s="17">
        <v>12</v>
      </c>
      <c r="M89" s="16">
        <v>4.76</v>
      </c>
      <c r="N89" s="16">
        <f t="shared" si="17"/>
        <v>0.14605707272169374</v>
      </c>
      <c r="O89" s="16">
        <f t="shared" si="18"/>
        <v>3.6514268180423436E-2</v>
      </c>
      <c r="P89" s="16">
        <f t="shared" si="19"/>
        <v>4.7965142681804229</v>
      </c>
      <c r="Q89" s="16">
        <f t="shared" si="20"/>
        <v>24.70651426818042</v>
      </c>
      <c r="R89" s="16">
        <v>618</v>
      </c>
      <c r="S89" s="16">
        <v>168</v>
      </c>
      <c r="T89" s="16">
        <f t="shared" si="21"/>
        <v>27.184466019417474</v>
      </c>
      <c r="U89" s="16">
        <v>1096.1519845111327</v>
      </c>
      <c r="V89" s="16">
        <v>710.14920486435915</v>
      </c>
      <c r="W89" s="16">
        <f t="shared" si="22"/>
        <v>21.824386011616649</v>
      </c>
      <c r="X89" s="16">
        <f t="shared" si="23"/>
        <v>3.4062407936688812</v>
      </c>
    </row>
    <row r="90" spans="1:24" s="18" customFormat="1" x14ac:dyDescent="0.2">
      <c r="A90" s="18" t="s">
        <v>2</v>
      </c>
      <c r="B90" s="18" t="s">
        <v>54</v>
      </c>
      <c r="C90" s="18">
        <v>55</v>
      </c>
      <c r="D90" s="18" t="s">
        <v>57</v>
      </c>
      <c r="E90" s="18">
        <v>13.41</v>
      </c>
      <c r="F90" s="18">
        <v>14.54</v>
      </c>
      <c r="G90" s="18">
        <v>15.43</v>
      </c>
      <c r="H90" s="18">
        <v>0.13</v>
      </c>
      <c r="I90" s="18">
        <v>4.5599999999999996</v>
      </c>
      <c r="J90" s="18">
        <v>6.28</v>
      </c>
      <c r="K90" s="18">
        <f t="shared" si="16"/>
        <v>10.84</v>
      </c>
      <c r="L90" s="19">
        <v>7</v>
      </c>
      <c r="M90" s="18">
        <v>2.13</v>
      </c>
      <c r="N90" s="18">
        <f t="shared" si="17"/>
        <v>0.13804277381723914</v>
      </c>
      <c r="O90" s="18">
        <f t="shared" si="18"/>
        <v>1.7945560596241091E-2</v>
      </c>
      <c r="P90" s="18">
        <f t="shared" si="19"/>
        <v>2.147945560596241</v>
      </c>
      <c r="Q90" s="18">
        <f t="shared" si="20"/>
        <v>12.987945560596241</v>
      </c>
      <c r="R90" s="18">
        <v>320</v>
      </c>
      <c r="S90" s="18">
        <v>42</v>
      </c>
      <c r="T90" s="18">
        <f t="shared" si="21"/>
        <v>13.125</v>
      </c>
      <c r="U90" s="18">
        <v>920.22612085769981</v>
      </c>
      <c r="V90" s="18">
        <v>673.98919449901769</v>
      </c>
      <c r="W90" s="18">
        <f t="shared" si="22"/>
        <v>9.9752511500974652</v>
      </c>
      <c r="X90" s="18">
        <f t="shared" si="23"/>
        <v>1.4476920982140014</v>
      </c>
    </row>
    <row r="91" spans="1:24" s="18" customFormat="1" x14ac:dyDescent="0.2">
      <c r="A91" s="18" t="s">
        <v>2</v>
      </c>
      <c r="B91" s="18" t="s">
        <v>54</v>
      </c>
      <c r="C91" s="18">
        <v>55</v>
      </c>
      <c r="D91" s="18" t="s">
        <v>56</v>
      </c>
      <c r="E91" s="18">
        <v>13.47</v>
      </c>
      <c r="F91" s="18">
        <v>13.55</v>
      </c>
      <c r="G91" s="18">
        <v>18.100000000000001</v>
      </c>
      <c r="H91" s="18">
        <v>0.13</v>
      </c>
      <c r="I91" s="18">
        <v>4.5999999999999996</v>
      </c>
      <c r="J91" s="18">
        <v>5.78</v>
      </c>
      <c r="K91" s="18">
        <f t="shared" si="16"/>
        <v>10.379999999999999</v>
      </c>
      <c r="L91" s="19">
        <v>7</v>
      </c>
      <c r="M91" s="18">
        <v>2.59</v>
      </c>
      <c r="N91" s="18">
        <f t="shared" si="17"/>
        <v>0.14309392265193369</v>
      </c>
      <c r="O91" s="18">
        <f t="shared" si="18"/>
        <v>1.8602209944751379E-2</v>
      </c>
      <c r="P91" s="18">
        <f t="shared" si="19"/>
        <v>2.6086022099447512</v>
      </c>
      <c r="Q91" s="18">
        <f t="shared" si="20"/>
        <v>12.988602209944752</v>
      </c>
      <c r="R91" s="18">
        <v>406</v>
      </c>
      <c r="S91" s="18">
        <v>4</v>
      </c>
      <c r="T91" s="18">
        <f t="shared" si="21"/>
        <v>0.98522167487684731</v>
      </c>
      <c r="U91" s="18">
        <v>935.51966568338241</v>
      </c>
      <c r="V91" s="18">
        <v>706.40419447092472</v>
      </c>
      <c r="W91" s="18">
        <f t="shared" si="22"/>
        <v>9.7106941297935077</v>
      </c>
      <c r="X91" s="18">
        <f t="shared" si="23"/>
        <v>1.8427275428110961</v>
      </c>
    </row>
    <row r="92" spans="1:24" s="18" customFormat="1" x14ac:dyDescent="0.2">
      <c r="A92" s="18" t="s">
        <v>2</v>
      </c>
      <c r="B92" s="18" t="s">
        <v>54</v>
      </c>
      <c r="C92" s="18">
        <v>55</v>
      </c>
      <c r="D92" s="18" t="s">
        <v>55</v>
      </c>
      <c r="E92" s="18">
        <v>17.22</v>
      </c>
      <c r="F92" s="18">
        <v>16.48</v>
      </c>
      <c r="G92" s="18">
        <v>26.55</v>
      </c>
      <c r="H92" s="18">
        <v>0.13</v>
      </c>
      <c r="I92" s="18">
        <v>5.79</v>
      </c>
      <c r="J92" s="18">
        <v>7.02</v>
      </c>
      <c r="K92" s="18">
        <f t="shared" si="16"/>
        <v>12.809999999999999</v>
      </c>
      <c r="L92" s="19">
        <v>8</v>
      </c>
      <c r="M92" s="18">
        <v>3.89</v>
      </c>
      <c r="N92" s="18">
        <f t="shared" si="17"/>
        <v>0.14651600753295668</v>
      </c>
      <c r="O92" s="18">
        <f t="shared" si="18"/>
        <v>1.904708097928437E-2</v>
      </c>
      <c r="P92" s="18">
        <f t="shared" si="19"/>
        <v>3.9090470809792843</v>
      </c>
      <c r="Q92" s="18">
        <f t="shared" si="20"/>
        <v>16.719047080979283</v>
      </c>
      <c r="R92" s="18">
        <v>446</v>
      </c>
      <c r="S92" s="18">
        <v>75</v>
      </c>
      <c r="T92" s="18">
        <f t="shared" si="21"/>
        <v>16.816143497757849</v>
      </c>
      <c r="U92" s="18">
        <v>1046.7218479307026</v>
      </c>
      <c r="V92" s="18">
        <v>756.25309229305435</v>
      </c>
      <c r="W92" s="18">
        <f t="shared" si="22"/>
        <v>13.408506871992298</v>
      </c>
      <c r="X92" s="18">
        <f t="shared" si="23"/>
        <v>2.9562289429097213</v>
      </c>
    </row>
    <row r="93" spans="1:24" s="18" customFormat="1" x14ac:dyDescent="0.2">
      <c r="A93" s="18" t="s">
        <v>2</v>
      </c>
      <c r="B93" s="18" t="s">
        <v>54</v>
      </c>
      <c r="C93" s="18">
        <v>55</v>
      </c>
      <c r="D93" s="18" t="s">
        <v>53</v>
      </c>
      <c r="E93" s="18">
        <v>15.95</v>
      </c>
      <c r="F93" s="18">
        <v>15.04</v>
      </c>
      <c r="G93" s="18">
        <v>22.88</v>
      </c>
      <c r="H93" s="18">
        <v>0.18</v>
      </c>
      <c r="I93" s="18">
        <v>5.49</v>
      </c>
      <c r="J93" s="18">
        <v>6.51</v>
      </c>
      <c r="K93" s="18">
        <f t="shared" si="16"/>
        <v>12</v>
      </c>
      <c r="L93" s="19">
        <v>7</v>
      </c>
      <c r="M93" s="18">
        <v>3.41</v>
      </c>
      <c r="N93" s="18">
        <f t="shared" si="17"/>
        <v>0.14903846153846156</v>
      </c>
      <c r="O93" s="18">
        <f t="shared" si="18"/>
        <v>2.6826923076923082E-2</v>
      </c>
      <c r="P93" s="18">
        <f t="shared" si="19"/>
        <v>3.4368269230769233</v>
      </c>
      <c r="Q93" s="18">
        <f t="shared" si="20"/>
        <v>15.436826923076923</v>
      </c>
      <c r="R93" s="18">
        <v>552</v>
      </c>
      <c r="S93" s="18">
        <v>192</v>
      </c>
      <c r="T93" s="18">
        <f t="shared" si="21"/>
        <v>34.782608695652172</v>
      </c>
      <c r="U93" s="18">
        <v>1010.871097234612</v>
      </c>
      <c r="V93" s="18">
        <v>737.32953466286801</v>
      </c>
      <c r="W93" s="18">
        <f t="shared" si="22"/>
        <v>12.130453166815343</v>
      </c>
      <c r="X93" s="18">
        <f t="shared" si="23"/>
        <v>2.5340739959091243</v>
      </c>
    </row>
    <row r="94" spans="1:24" s="16" customFormat="1" x14ac:dyDescent="0.2">
      <c r="A94" s="16" t="s">
        <v>1</v>
      </c>
      <c r="B94" s="16" t="s">
        <v>54</v>
      </c>
      <c r="C94" s="16">
        <v>55</v>
      </c>
      <c r="D94" s="16" t="s">
        <v>57</v>
      </c>
      <c r="E94" s="16">
        <v>4.5599999999999996</v>
      </c>
      <c r="F94" s="16">
        <v>2.94</v>
      </c>
      <c r="G94" s="16">
        <v>4.34</v>
      </c>
      <c r="H94" s="16">
        <v>0.09</v>
      </c>
      <c r="I94" s="16">
        <v>1.18</v>
      </c>
      <c r="J94" s="16">
        <v>1.25</v>
      </c>
      <c r="K94" s="16">
        <f t="shared" si="16"/>
        <v>2.4299999999999997</v>
      </c>
      <c r="L94" s="17">
        <v>2</v>
      </c>
      <c r="M94" s="16">
        <v>0.64</v>
      </c>
      <c r="N94" s="16">
        <f t="shared" si="17"/>
        <v>0.14746543778801843</v>
      </c>
      <c r="O94" s="16">
        <f t="shared" si="18"/>
        <v>1.3271889400921659E-2</v>
      </c>
      <c r="P94" s="16">
        <f t="shared" si="19"/>
        <v>0.65327188940092162</v>
      </c>
      <c r="Q94" s="16">
        <f t="shared" si="20"/>
        <v>3.0832718894009217</v>
      </c>
      <c r="R94" s="16">
        <v>268</v>
      </c>
      <c r="S94" s="16">
        <v>97</v>
      </c>
      <c r="T94" s="16">
        <f t="shared" si="21"/>
        <v>36.194029850746269</v>
      </c>
      <c r="U94" s="16">
        <v>1417.0158501440922</v>
      </c>
      <c r="V94" s="16">
        <v>864.43695861405195</v>
      </c>
      <c r="W94" s="16">
        <f t="shared" si="22"/>
        <v>3.4433485158501433</v>
      </c>
      <c r="X94" s="16">
        <f t="shared" si="23"/>
        <v>0.56471236522178803</v>
      </c>
    </row>
    <row r="95" spans="1:24" s="16" customFormat="1" x14ac:dyDescent="0.2">
      <c r="A95" s="16" t="s">
        <v>1</v>
      </c>
      <c r="B95" s="16" t="s">
        <v>54</v>
      </c>
      <c r="C95" s="16">
        <v>55</v>
      </c>
      <c r="D95" s="16" t="s">
        <v>56</v>
      </c>
      <c r="E95" s="16">
        <v>1.6</v>
      </c>
      <c r="F95" s="16">
        <v>1.44</v>
      </c>
      <c r="G95" s="16">
        <v>2.27</v>
      </c>
      <c r="H95" s="16">
        <v>0.13</v>
      </c>
      <c r="I95" s="16">
        <v>0.62</v>
      </c>
      <c r="J95" s="16">
        <v>0.66</v>
      </c>
      <c r="K95" s="16">
        <f t="shared" si="16"/>
        <v>1.28</v>
      </c>
      <c r="L95" s="17">
        <v>2</v>
      </c>
      <c r="M95" s="16">
        <v>0.31</v>
      </c>
      <c r="N95" s="16">
        <f t="shared" si="17"/>
        <v>0.13656387665198239</v>
      </c>
      <c r="O95" s="16">
        <f t="shared" si="18"/>
        <v>1.7753303964757709E-2</v>
      </c>
      <c r="P95" s="16">
        <f t="shared" si="19"/>
        <v>0.32775330396475771</v>
      </c>
      <c r="Q95" s="16">
        <f t="shared" si="20"/>
        <v>1.6077533039647576</v>
      </c>
      <c r="R95" s="16">
        <v>265</v>
      </c>
      <c r="S95" s="16">
        <v>17</v>
      </c>
      <c r="T95" s="16">
        <f t="shared" si="21"/>
        <v>6.4150943396226419</v>
      </c>
      <c r="U95" s="16">
        <v>1156.2982873453852</v>
      </c>
      <c r="V95" s="16">
        <v>541.00283822138124</v>
      </c>
      <c r="W95" s="16">
        <f t="shared" si="22"/>
        <v>1.4800618078020933</v>
      </c>
      <c r="X95" s="16">
        <f t="shared" si="23"/>
        <v>0.17731546768136899</v>
      </c>
    </row>
    <row r="96" spans="1:24" s="16" customFormat="1" x14ac:dyDescent="0.2">
      <c r="A96" s="16" t="s">
        <v>1</v>
      </c>
      <c r="B96" s="16" t="s">
        <v>54</v>
      </c>
      <c r="C96" s="16">
        <v>55</v>
      </c>
      <c r="D96" s="16" t="s">
        <v>55</v>
      </c>
      <c r="E96" s="16">
        <v>7.83</v>
      </c>
      <c r="F96" s="16">
        <v>5.23</v>
      </c>
      <c r="G96" s="16">
        <v>6.1</v>
      </c>
      <c r="H96" s="16">
        <v>0.21</v>
      </c>
      <c r="I96" s="16">
        <v>1.85</v>
      </c>
      <c r="J96" s="16">
        <v>1.85</v>
      </c>
      <c r="K96" s="16">
        <f t="shared" si="16"/>
        <v>3.7</v>
      </c>
      <c r="L96" s="17">
        <v>4</v>
      </c>
      <c r="M96" s="16">
        <v>0.93</v>
      </c>
      <c r="N96" s="16">
        <f t="shared" si="17"/>
        <v>0.15245901639344264</v>
      </c>
      <c r="O96" s="16">
        <f t="shared" si="18"/>
        <v>3.2016393442622956E-2</v>
      </c>
      <c r="P96" s="16">
        <f t="shared" si="19"/>
        <v>0.96201639344262302</v>
      </c>
      <c r="Q96" s="16">
        <f t="shared" si="20"/>
        <v>4.6620163934426238</v>
      </c>
      <c r="R96" s="16">
        <v>490</v>
      </c>
      <c r="S96" s="16">
        <v>115</v>
      </c>
      <c r="T96" s="16">
        <f t="shared" si="21"/>
        <v>23.469387755102041</v>
      </c>
      <c r="U96" s="16">
        <v>1699.6224086870682</v>
      </c>
      <c r="V96" s="16">
        <v>1061.1348258706469</v>
      </c>
      <c r="W96" s="16">
        <f t="shared" si="22"/>
        <v>6.2886029121421521</v>
      </c>
      <c r="X96" s="16">
        <f t="shared" si="23"/>
        <v>1.0208290981404455</v>
      </c>
    </row>
    <row r="97" spans="1:24" s="16" customFormat="1" x14ac:dyDescent="0.2">
      <c r="A97" s="16" t="s">
        <v>1</v>
      </c>
      <c r="B97" s="16" t="s">
        <v>54</v>
      </c>
      <c r="C97" s="16">
        <v>55</v>
      </c>
      <c r="D97" s="16" t="s">
        <v>53</v>
      </c>
      <c r="E97" s="16">
        <v>3.29</v>
      </c>
      <c r="F97" s="16">
        <v>2.5299999999999998</v>
      </c>
      <c r="G97" s="16">
        <v>3.59</v>
      </c>
      <c r="H97" s="16">
        <v>0.16</v>
      </c>
      <c r="I97" s="16">
        <v>0.94</v>
      </c>
      <c r="J97" s="16">
        <v>1.07</v>
      </c>
      <c r="K97" s="16">
        <f t="shared" si="16"/>
        <v>2.0099999999999998</v>
      </c>
      <c r="L97" s="17">
        <v>2</v>
      </c>
      <c r="M97" s="16">
        <v>0.51</v>
      </c>
      <c r="N97" s="16">
        <f t="shared" si="17"/>
        <v>0.14206128133704737</v>
      </c>
      <c r="O97" s="16">
        <f t="shared" si="18"/>
        <v>2.272980501392758E-2</v>
      </c>
      <c r="P97" s="16">
        <f t="shared" si="19"/>
        <v>0.53272980501392764</v>
      </c>
      <c r="Q97" s="16">
        <f t="shared" si="20"/>
        <v>2.5427298050139275</v>
      </c>
      <c r="R97" s="16">
        <v>320</v>
      </c>
      <c r="S97" s="16">
        <v>72</v>
      </c>
      <c r="T97" s="16">
        <f t="shared" si="21"/>
        <v>22.5</v>
      </c>
      <c r="U97" s="16">
        <v>1439.2982873453855</v>
      </c>
      <c r="V97" s="16">
        <v>834.32832832832821</v>
      </c>
      <c r="W97" s="16">
        <f t="shared" si="22"/>
        <v>2.8929895575642246</v>
      </c>
      <c r="X97" s="16">
        <f t="shared" si="23"/>
        <v>0.44447156766794649</v>
      </c>
    </row>
  </sheetData>
  <pageMargins left="0.7" right="0.7" top="0.75" bottom="0.75" header="0.3" footer="0.3"/>
  <pageSetup paperSize="9" scale="67"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A03427-60AB-8742-B68D-700251D7144C}">
  <dimension ref="A1:P97"/>
  <sheetViews>
    <sheetView workbookViewId="0">
      <selection activeCell="J123" sqref="J123"/>
    </sheetView>
  </sheetViews>
  <sheetFormatPr baseColWidth="10" defaultColWidth="8.83203125" defaultRowHeight="15" x14ac:dyDescent="0.2"/>
  <cols>
    <col min="1" max="1" width="11.1640625" style="14" bestFit="1" customWidth="1"/>
    <col min="2" max="2" width="11.83203125" style="14" bestFit="1" customWidth="1"/>
    <col min="3" max="3" width="16.6640625" style="14" bestFit="1" customWidth="1"/>
    <col min="4" max="4" width="8.83203125" style="14"/>
    <col min="5" max="5" width="26.33203125" style="1" bestFit="1" customWidth="1"/>
    <col min="6" max="8" width="8.83203125" style="1"/>
    <col min="9" max="11" width="28.5" style="1" bestFit="1" customWidth="1"/>
    <col min="12" max="14" width="8.83203125" style="1"/>
    <col min="15" max="16" width="30.1640625" style="1" bestFit="1" customWidth="1"/>
    <col min="17" max="16384" width="8.83203125" style="1"/>
  </cols>
  <sheetData>
    <row r="1" spans="1:16" x14ac:dyDescent="0.2">
      <c r="A1" s="30" t="s">
        <v>83</v>
      </c>
      <c r="B1" s="30" t="s">
        <v>82</v>
      </c>
      <c r="C1" s="30" t="s">
        <v>81</v>
      </c>
      <c r="D1" s="30" t="s">
        <v>80</v>
      </c>
      <c r="E1" s="29" t="s">
        <v>61</v>
      </c>
      <c r="I1" s="29" t="s">
        <v>88</v>
      </c>
      <c r="J1" s="29" t="s">
        <v>87</v>
      </c>
      <c r="K1" s="29" t="s">
        <v>86</v>
      </c>
    </row>
    <row r="2" spans="1:16" x14ac:dyDescent="0.2">
      <c r="A2" s="18" t="s">
        <v>8</v>
      </c>
      <c r="B2" s="18" t="s">
        <v>59</v>
      </c>
      <c r="C2" s="18">
        <v>26</v>
      </c>
      <c r="D2" s="18" t="s">
        <v>57</v>
      </c>
      <c r="E2" s="28">
        <v>2.7420046139359697</v>
      </c>
      <c r="H2" s="18" t="s">
        <v>8</v>
      </c>
      <c r="I2" s="28">
        <f t="shared" ref="I2:I33" si="0">E2/C2*1000</f>
        <v>105.46171592061422</v>
      </c>
      <c r="J2" s="28">
        <f>(E34-$O$5)/(C34-C2)*1000</f>
        <v>266.55347477665504</v>
      </c>
      <c r="K2" s="28">
        <f>(E66-$P$5)/(C66-C34)*1000</f>
        <v>554.63566294172722</v>
      </c>
    </row>
    <row r="3" spans="1:16" x14ac:dyDescent="0.2">
      <c r="A3" s="18" t="s">
        <v>8</v>
      </c>
      <c r="B3" s="18" t="s">
        <v>59</v>
      </c>
      <c r="C3" s="18">
        <v>26</v>
      </c>
      <c r="D3" s="18" t="s">
        <v>56</v>
      </c>
      <c r="E3" s="28">
        <v>2.6454443343815508</v>
      </c>
      <c r="H3" s="18" t="s">
        <v>8</v>
      </c>
      <c r="I3" s="28">
        <f t="shared" si="0"/>
        <v>101.74785901467503</v>
      </c>
      <c r="J3" s="28">
        <f>(E35-$O$5)/(C35-C3)*1000</f>
        <v>211.95224589026472</v>
      </c>
      <c r="K3" s="28">
        <f>(E67-$P$5)/(C67-C35)*1000</f>
        <v>571.75020738968146</v>
      </c>
    </row>
    <row r="4" spans="1:16" x14ac:dyDescent="0.2">
      <c r="A4" s="18" t="s">
        <v>8</v>
      </c>
      <c r="B4" s="18" t="s">
        <v>59</v>
      </c>
      <c r="C4" s="18">
        <v>26</v>
      </c>
      <c r="D4" s="18" t="s">
        <v>55</v>
      </c>
      <c r="E4" s="28">
        <v>3.3290360742187497</v>
      </c>
      <c r="H4" s="18" t="s">
        <v>8</v>
      </c>
      <c r="I4" s="28">
        <f t="shared" si="0"/>
        <v>128.03984900841346</v>
      </c>
      <c r="J4" s="28">
        <f>(E36-$O$5)/(C36-C4)*1000</f>
        <v>69.668421169830339</v>
      </c>
      <c r="K4" s="28">
        <f>(E68-$P$5)/(C68-C36)*1000</f>
        <v>593.14381053904003</v>
      </c>
      <c r="O4" s="29" t="s">
        <v>85</v>
      </c>
      <c r="P4" s="29" t="s">
        <v>84</v>
      </c>
    </row>
    <row r="5" spans="1:16" x14ac:dyDescent="0.2">
      <c r="A5" s="18" t="s">
        <v>8</v>
      </c>
      <c r="B5" s="18" t="s">
        <v>59</v>
      </c>
      <c r="C5" s="18">
        <v>26</v>
      </c>
      <c r="D5" s="18" t="s">
        <v>53</v>
      </c>
      <c r="E5" s="28">
        <v>2.837869746588694</v>
      </c>
      <c r="H5" s="18" t="s">
        <v>8</v>
      </c>
      <c r="I5" s="28">
        <f t="shared" si="0"/>
        <v>109.14883640725746</v>
      </c>
      <c r="J5" s="28">
        <f>(E37-$O$5)/(C37-C5)*1000</f>
        <v>270.47451084465854</v>
      </c>
      <c r="K5" s="28">
        <f>(E69-$P$5)/(C69-C37)*1000</f>
        <v>575.18380023545649</v>
      </c>
      <c r="N5" s="18" t="s">
        <v>8</v>
      </c>
      <c r="O5" s="28">
        <f>AVERAGE(E2:E5)</f>
        <v>2.8885886922812412</v>
      </c>
      <c r="P5" s="28">
        <f>AVERAGE(E34:E37)</f>
        <v>5.7538589766661712</v>
      </c>
    </row>
    <row r="6" spans="1:16" x14ac:dyDescent="0.2">
      <c r="A6" s="16" t="s">
        <v>7</v>
      </c>
      <c r="B6" s="16" t="s">
        <v>59</v>
      </c>
      <c r="C6" s="24">
        <v>26</v>
      </c>
      <c r="D6" s="16" t="s">
        <v>57</v>
      </c>
      <c r="E6" s="27">
        <v>0.83951913339824735</v>
      </c>
      <c r="H6" s="16" t="s">
        <v>7</v>
      </c>
      <c r="I6" s="27">
        <f t="shared" si="0"/>
        <v>32.289197438394133</v>
      </c>
      <c r="J6" s="27">
        <f>(E38-$O$6)/(C38-C6)*1000</f>
        <v>84.64689118346395</v>
      </c>
      <c r="K6" s="27">
        <f>(E70-$P$6)/(C70-C38)*1000</f>
        <v>276.89603725365203</v>
      </c>
      <c r="N6" s="16" t="s">
        <v>7</v>
      </c>
      <c r="O6" s="27">
        <f>AVERAGE(E6:E9)</f>
        <v>0.67609286491786436</v>
      </c>
      <c r="P6" s="27">
        <f>AVERAGE(E38:E41)</f>
        <v>2.0278615605561225</v>
      </c>
    </row>
    <row r="7" spans="1:16" x14ac:dyDescent="0.2">
      <c r="A7" s="16" t="s">
        <v>7</v>
      </c>
      <c r="B7" s="16" t="s">
        <v>59</v>
      </c>
      <c r="C7" s="24">
        <v>26</v>
      </c>
      <c r="D7" s="16" t="s">
        <v>56</v>
      </c>
      <c r="E7" s="27">
        <v>0.64037469939879765</v>
      </c>
      <c r="H7" s="16" t="s">
        <v>7</v>
      </c>
      <c r="I7" s="27">
        <f t="shared" si="0"/>
        <v>24.629796130722987</v>
      </c>
      <c r="J7" s="27">
        <f>(E39-$O$6)/(C39-C7)*1000</f>
        <v>29.431685082372244</v>
      </c>
      <c r="K7" s="27">
        <f>(E71-$P$6)/(C71-C39)*1000</f>
        <v>150.57915332284924</v>
      </c>
      <c r="N7" s="18" t="s">
        <v>34</v>
      </c>
      <c r="O7" s="28">
        <f>AVERAGE(E10:E13)</f>
        <v>0.75204304660567156</v>
      </c>
      <c r="P7" s="28">
        <f>AVERAGE(E42:E45)</f>
        <v>1.7681006521357847</v>
      </c>
    </row>
    <row r="8" spans="1:16" x14ac:dyDescent="0.2">
      <c r="A8" s="16" t="s">
        <v>7</v>
      </c>
      <c r="B8" s="16" t="s">
        <v>59</v>
      </c>
      <c r="C8" s="24">
        <v>26</v>
      </c>
      <c r="D8" s="16" t="s">
        <v>55</v>
      </c>
      <c r="E8" s="27">
        <v>0.50534432170542642</v>
      </c>
      <c r="H8" s="16" t="s">
        <v>7</v>
      </c>
      <c r="I8" s="27">
        <f t="shared" si="0"/>
        <v>19.436320065593321</v>
      </c>
      <c r="J8" s="27">
        <f>(E40-$O$6)/(C40-C8)*1000</f>
        <v>80.803878685963966</v>
      </c>
      <c r="K8" s="27">
        <f>(E72-$P$6)/(C72-C40)*1000</f>
        <v>80.144882047067568</v>
      </c>
      <c r="N8" s="16" t="s">
        <v>33</v>
      </c>
      <c r="O8" s="27">
        <f>AVERAGE(E14:E17)</f>
        <v>0.99370129307831268</v>
      </c>
      <c r="P8" s="27">
        <f>AVERAGE(E46:E49)</f>
        <v>3.44998298001242</v>
      </c>
    </row>
    <row r="9" spans="1:16" x14ac:dyDescent="0.2">
      <c r="A9" s="16" t="s">
        <v>7</v>
      </c>
      <c r="B9" s="16" t="s">
        <v>59</v>
      </c>
      <c r="C9" s="24">
        <v>26</v>
      </c>
      <c r="D9" s="16" t="s">
        <v>53</v>
      </c>
      <c r="E9" s="27">
        <v>0.71913330516898599</v>
      </c>
      <c r="H9" s="16" t="s">
        <v>7</v>
      </c>
      <c r="I9" s="27">
        <f t="shared" si="0"/>
        <v>27.658973275730229</v>
      </c>
      <c r="J9" s="27">
        <f>(E41-$O$6)/(C41-C9)*1000</f>
        <v>191.33717237341648</v>
      </c>
      <c r="K9" s="27">
        <f>(E73-$P$6)/(C73-C41)*1000</f>
        <v>313.83427358759707</v>
      </c>
      <c r="N9" s="18" t="s">
        <v>4</v>
      </c>
      <c r="O9" s="28">
        <f>AVERAGE(E18:E21)</f>
        <v>1.6398266805052928</v>
      </c>
      <c r="P9" s="28">
        <f>AVERAGE(E50:E53)</f>
        <v>5.2914201257183624</v>
      </c>
    </row>
    <row r="10" spans="1:16" x14ac:dyDescent="0.2">
      <c r="A10" s="18" t="s">
        <v>34</v>
      </c>
      <c r="B10" s="18" t="s">
        <v>59</v>
      </c>
      <c r="C10" s="18">
        <v>26</v>
      </c>
      <c r="D10" s="18" t="s">
        <v>57</v>
      </c>
      <c r="E10" s="28">
        <v>0.84762253869969051</v>
      </c>
      <c r="H10" s="18" t="s">
        <v>34</v>
      </c>
      <c r="I10" s="28">
        <f t="shared" si="0"/>
        <v>32.600866873065023</v>
      </c>
      <c r="J10" s="28">
        <f>(E42-$O$7)/(C42-C10)*1000</f>
        <v>65.452276937944333</v>
      </c>
      <c r="K10" s="28">
        <f>(E74-$P$7)/(C74-C42)*1000</f>
        <v>287.10318639818985</v>
      </c>
      <c r="N10" s="16" t="s">
        <v>3</v>
      </c>
      <c r="O10" s="27">
        <f>AVERAGE(E22:E25)</f>
        <v>8.7479890083218095</v>
      </c>
      <c r="P10" s="27">
        <f>AVERAGE(E54:E57)</f>
        <v>15.823671759779787</v>
      </c>
    </row>
    <row r="11" spans="1:16" x14ac:dyDescent="0.2">
      <c r="A11" s="18" t="s">
        <v>34</v>
      </c>
      <c r="B11" s="18" t="s">
        <v>59</v>
      </c>
      <c r="C11" s="18">
        <v>26</v>
      </c>
      <c r="D11" s="18" t="s">
        <v>56</v>
      </c>
      <c r="E11" s="28">
        <v>0.62765299412915854</v>
      </c>
      <c r="H11" s="18" t="s">
        <v>34</v>
      </c>
      <c r="I11" s="28">
        <f t="shared" si="0"/>
        <v>24.140499774198407</v>
      </c>
      <c r="J11" s="28">
        <f>(E43-$O$7)/(C43-C11)*1000</f>
        <v>111.03670483067994</v>
      </c>
      <c r="K11" s="28">
        <f>(E75-$P$7)/(C75-C43)*1000</f>
        <v>93.753205715219536</v>
      </c>
      <c r="N11" s="18" t="s">
        <v>2</v>
      </c>
      <c r="O11" s="28">
        <f>AVERAGE(E26:E29)</f>
        <v>3.902795238952173</v>
      </c>
      <c r="P11" s="28">
        <f>AVERAGE(E58:E61)</f>
        <v>7.266945951100575</v>
      </c>
    </row>
    <row r="12" spans="1:16" x14ac:dyDescent="0.2">
      <c r="A12" s="18" t="s">
        <v>34</v>
      </c>
      <c r="B12" s="18" t="s">
        <v>59</v>
      </c>
      <c r="C12" s="18">
        <v>26</v>
      </c>
      <c r="D12" s="18" t="s">
        <v>55</v>
      </c>
      <c r="E12" s="28">
        <v>0.69789178674351593</v>
      </c>
      <c r="H12" s="18" t="s">
        <v>34</v>
      </c>
      <c r="I12" s="28">
        <f t="shared" si="0"/>
        <v>26.841991797827536</v>
      </c>
      <c r="J12" s="28">
        <f>(E44-$O$7)/(C44-C12)*1000</f>
        <v>86.415747488907883</v>
      </c>
      <c r="K12" s="28">
        <f>(E76-$P$7)/(C76-C44)*1000</f>
        <v>210.7082395854402</v>
      </c>
      <c r="N12" s="16" t="s">
        <v>1</v>
      </c>
      <c r="O12" s="27">
        <f>AVERAGE(E30:E33)</f>
        <v>0.51045301769307927</v>
      </c>
      <c r="P12" s="27">
        <f>AVERAGE(E62:E65)</f>
        <v>0.99307833656816857</v>
      </c>
    </row>
    <row r="13" spans="1:16" x14ac:dyDescent="0.2">
      <c r="A13" s="18" t="s">
        <v>34</v>
      </c>
      <c r="B13" s="18" t="s">
        <v>59</v>
      </c>
      <c r="C13" s="18">
        <v>26</v>
      </c>
      <c r="D13" s="18" t="s">
        <v>53</v>
      </c>
      <c r="E13" s="28">
        <v>0.83500486685032116</v>
      </c>
      <c r="H13" s="18" t="s">
        <v>34</v>
      </c>
      <c r="I13" s="28">
        <f t="shared" si="0"/>
        <v>32.115571801935431</v>
      </c>
      <c r="J13" s="28">
        <f>(E45-$O$7)/(C45-C13)*1000</f>
        <v>27.397443751071577</v>
      </c>
      <c r="K13" s="28">
        <f>(E77-$P$7)/(C77-C45)*1000</f>
        <v>123.59635499171388</v>
      </c>
    </row>
    <row r="14" spans="1:16" x14ac:dyDescent="0.2">
      <c r="A14" s="16" t="s">
        <v>33</v>
      </c>
      <c r="B14" s="16" t="s">
        <v>59</v>
      </c>
      <c r="C14" s="24">
        <v>26</v>
      </c>
      <c r="D14" s="16" t="s">
        <v>57</v>
      </c>
      <c r="E14" s="27">
        <v>1.1754231827515402</v>
      </c>
      <c r="H14" s="16" t="s">
        <v>33</v>
      </c>
      <c r="I14" s="27">
        <f t="shared" si="0"/>
        <v>45.208583951982312</v>
      </c>
      <c r="J14" s="27">
        <f>(E46-$O$8)/(C46-C14)*1000</f>
        <v>211.89446437715677</v>
      </c>
      <c r="K14" s="27">
        <f>(E78-$P$8)/(C78-C46)*1000</f>
        <v>389.018259745813</v>
      </c>
    </row>
    <row r="15" spans="1:16" x14ac:dyDescent="0.2">
      <c r="A15" s="16" t="s">
        <v>33</v>
      </c>
      <c r="B15" s="16" t="s">
        <v>59</v>
      </c>
      <c r="C15" s="24">
        <v>26</v>
      </c>
      <c r="D15" s="16" t="s">
        <v>56</v>
      </c>
      <c r="E15" s="27">
        <v>1.0844248974358972</v>
      </c>
      <c r="H15" s="16" t="s">
        <v>33</v>
      </c>
      <c r="I15" s="27">
        <f t="shared" si="0"/>
        <v>41.708649901380667</v>
      </c>
      <c r="J15" s="27">
        <f>(E47-$O$8)/(C47-C15)*1000</f>
        <v>104.36945388447319</v>
      </c>
      <c r="K15" s="27">
        <f>(E79-$P$8)/(C79-C47)*1000</f>
        <v>167.20488117096448</v>
      </c>
    </row>
    <row r="16" spans="1:16" x14ac:dyDescent="0.2">
      <c r="A16" s="16" t="s">
        <v>33</v>
      </c>
      <c r="B16" s="16" t="s">
        <v>59</v>
      </c>
      <c r="C16" s="24">
        <v>26</v>
      </c>
      <c r="D16" s="16" t="s">
        <v>55</v>
      </c>
      <c r="E16" s="27">
        <v>0.93744617042115563</v>
      </c>
      <c r="H16" s="16" t="s">
        <v>33</v>
      </c>
      <c r="I16" s="27">
        <f t="shared" si="0"/>
        <v>36.055621939275213</v>
      </c>
      <c r="J16" s="27">
        <f>(E48-$O$8)/(C48-C16)*1000</f>
        <v>260.20058932660589</v>
      </c>
      <c r="K16" s="27">
        <f>(E80-$P$8)/(C80-C48)*1000</f>
        <v>263.87459486001347</v>
      </c>
    </row>
    <row r="17" spans="1:11" x14ac:dyDescent="0.2">
      <c r="A17" s="16" t="s">
        <v>33</v>
      </c>
      <c r="B17" s="16" t="s">
        <v>59</v>
      </c>
      <c r="C17" s="24">
        <v>26</v>
      </c>
      <c r="D17" s="16" t="s">
        <v>53</v>
      </c>
      <c r="E17" s="27">
        <v>0.77751092170465808</v>
      </c>
      <c r="H17" s="16" t="s">
        <v>33</v>
      </c>
      <c r="I17" s="27">
        <f t="shared" si="0"/>
        <v>29.904266219409926</v>
      </c>
      <c r="J17" s="27">
        <f>(E49-$O$8)/(C49-C17)*1000</f>
        <v>125.33026010722334</v>
      </c>
      <c r="K17" s="27">
        <f>(E81-$P$8)/(C81-C49)*1000</f>
        <v>303.82318599787237</v>
      </c>
    </row>
    <row r="18" spans="1:11" x14ac:dyDescent="0.2">
      <c r="A18" s="18" t="s">
        <v>4</v>
      </c>
      <c r="B18" s="18" t="s">
        <v>59</v>
      </c>
      <c r="C18" s="18">
        <v>26</v>
      </c>
      <c r="D18" s="18" t="s">
        <v>57</v>
      </c>
      <c r="E18" s="28">
        <v>1.5231035665024633</v>
      </c>
      <c r="H18" s="18" t="s">
        <v>4</v>
      </c>
      <c r="I18" s="28">
        <f t="shared" si="0"/>
        <v>58.580906403940894</v>
      </c>
      <c r="J18" s="28">
        <f>(E50-$O$9)/(C50-C18)*1000</f>
        <v>295.17965683337968</v>
      </c>
      <c r="K18" s="28">
        <f>(E82-$P$9)/(C82-C50)*1000</f>
        <v>642.44559588806976</v>
      </c>
    </row>
    <row r="19" spans="1:11" x14ac:dyDescent="0.2">
      <c r="A19" s="18" t="s">
        <v>4</v>
      </c>
      <c r="B19" s="18" t="s">
        <v>59</v>
      </c>
      <c r="C19" s="18">
        <v>26</v>
      </c>
      <c r="D19" s="18" t="s">
        <v>56</v>
      </c>
      <c r="E19" s="28">
        <v>1.8391100000000002</v>
      </c>
      <c r="H19" s="18" t="s">
        <v>4</v>
      </c>
      <c r="I19" s="28">
        <f t="shared" si="0"/>
        <v>70.734999999999999</v>
      </c>
      <c r="J19" s="28">
        <f>(E51-$O$9)/(C51-C19)*1000</f>
        <v>169.80743500859094</v>
      </c>
      <c r="K19" s="28">
        <f>(E83-$P$9)/(C83-C51)*1000</f>
        <v>591.57240828544241</v>
      </c>
    </row>
    <row r="20" spans="1:11" x14ac:dyDescent="0.2">
      <c r="A20" s="18" t="s">
        <v>4</v>
      </c>
      <c r="B20" s="18" t="s">
        <v>59</v>
      </c>
      <c r="C20" s="18">
        <v>26</v>
      </c>
      <c r="D20" s="18" t="s">
        <v>55</v>
      </c>
      <c r="E20" s="28">
        <v>1.6667733301064862</v>
      </c>
      <c r="H20" s="18" t="s">
        <v>4</v>
      </c>
      <c r="I20" s="28">
        <f t="shared" si="0"/>
        <v>64.106666542557164</v>
      </c>
      <c r="J20" s="28">
        <f>(E52-$O$9)/(C52-C20)*1000</f>
        <v>358.15832287391163</v>
      </c>
      <c r="K20" s="28">
        <f>(E84-$P$9)/(C84-C52)*1000</f>
        <v>626.30479161877622</v>
      </c>
    </row>
    <row r="21" spans="1:11" x14ac:dyDescent="0.2">
      <c r="A21" s="18" t="s">
        <v>4</v>
      </c>
      <c r="B21" s="18" t="s">
        <v>59</v>
      </c>
      <c r="C21" s="18">
        <v>26</v>
      </c>
      <c r="D21" s="18" t="s">
        <v>53</v>
      </c>
      <c r="E21" s="28">
        <v>1.5303198254122214</v>
      </c>
      <c r="H21" s="18" t="s">
        <v>4</v>
      </c>
      <c r="I21" s="28">
        <f t="shared" si="0"/>
        <v>58.858454823546978</v>
      </c>
      <c r="J21" s="28">
        <f>(E53-$O$9)/(C53-C21)*1000</f>
        <v>220.16699820213779</v>
      </c>
      <c r="K21" s="28">
        <f>(E85-$P$9)/(C85-C53)*1000</f>
        <v>611.10346202376024</v>
      </c>
    </row>
    <row r="22" spans="1:11" x14ac:dyDescent="0.2">
      <c r="A22" s="16" t="s">
        <v>3</v>
      </c>
      <c r="B22" s="16" t="s">
        <v>59</v>
      </c>
      <c r="C22" s="24">
        <v>26</v>
      </c>
      <c r="D22" s="16" t="s">
        <v>57</v>
      </c>
      <c r="E22" s="27">
        <v>9.4482706863679713</v>
      </c>
      <c r="H22" s="16" t="s">
        <v>3</v>
      </c>
      <c r="I22" s="27">
        <f t="shared" si="0"/>
        <v>363.39502639876815</v>
      </c>
      <c r="J22" s="27">
        <f>(E54-$O$10)/(C54-C22)*1000</f>
        <v>492.09265078625555</v>
      </c>
      <c r="K22" s="27">
        <f>(E86-$P$10)/(C86-C54)*1000</f>
        <v>338.28497635531357</v>
      </c>
    </row>
    <row r="23" spans="1:11" x14ac:dyDescent="0.2">
      <c r="A23" s="16" t="s">
        <v>3</v>
      </c>
      <c r="B23" s="16" t="s">
        <v>59</v>
      </c>
      <c r="C23" s="24">
        <v>26</v>
      </c>
      <c r="D23" s="16" t="s">
        <v>56</v>
      </c>
      <c r="E23" s="27">
        <v>9.2133527079482445</v>
      </c>
      <c r="H23" s="16" t="s">
        <v>3</v>
      </c>
      <c r="I23" s="27">
        <f t="shared" si="0"/>
        <v>354.35971953647095</v>
      </c>
      <c r="J23" s="27">
        <f>(E55-$O$10)/(C55-C23)*1000</f>
        <v>515.00407448276746</v>
      </c>
      <c r="K23" s="27">
        <f>(E87-$P$10)/(C87-C55)*1000</f>
        <v>315.10077724585307</v>
      </c>
    </row>
    <row r="24" spans="1:11" x14ac:dyDescent="0.2">
      <c r="A24" s="16" t="s">
        <v>3</v>
      </c>
      <c r="B24" s="16" t="s">
        <v>59</v>
      </c>
      <c r="C24" s="24">
        <v>26</v>
      </c>
      <c r="D24" s="16" t="s">
        <v>55</v>
      </c>
      <c r="E24" s="27">
        <v>7.5801830337078648</v>
      </c>
      <c r="H24" s="16" t="s">
        <v>3</v>
      </c>
      <c r="I24" s="27">
        <f t="shared" si="0"/>
        <v>291.54550129645634</v>
      </c>
      <c r="J24" s="27">
        <f>(E56-$O$10)/(C56-C24)*1000</f>
        <v>530.33724339694345</v>
      </c>
      <c r="K24" s="27">
        <f>(E88-$P$10)/(C88-C56)*1000</f>
        <v>366.55560231344384</v>
      </c>
    </row>
    <row r="25" spans="1:11" x14ac:dyDescent="0.2">
      <c r="A25" s="16" t="s">
        <v>3</v>
      </c>
      <c r="B25" s="16" t="s">
        <v>59</v>
      </c>
      <c r="C25" s="24">
        <v>26</v>
      </c>
      <c r="D25" s="16" t="s">
        <v>53</v>
      </c>
      <c r="E25" s="27">
        <v>8.7501496052631591</v>
      </c>
      <c r="H25" s="16" t="s">
        <v>3</v>
      </c>
      <c r="I25" s="27">
        <f t="shared" si="0"/>
        <v>336.54421558704456</v>
      </c>
      <c r="J25" s="27">
        <f>(E57-$O$10)/(C57-C25)*1000</f>
        <v>484.18967460774149</v>
      </c>
      <c r="K25" s="27">
        <f>(E89-$P$10)/(C89-C57)*1000</f>
        <v>400.04761678912422</v>
      </c>
    </row>
    <row r="26" spans="1:11" x14ac:dyDescent="0.2">
      <c r="A26" s="18" t="s">
        <v>2</v>
      </c>
      <c r="B26" s="18" t="s">
        <v>59</v>
      </c>
      <c r="C26" s="18">
        <v>26</v>
      </c>
      <c r="D26" s="18" t="s">
        <v>57</v>
      </c>
      <c r="E26" s="28">
        <v>4.2435816410009624</v>
      </c>
      <c r="H26" s="18" t="s">
        <v>2</v>
      </c>
      <c r="I26" s="28">
        <f t="shared" si="0"/>
        <v>163.21467850003702</v>
      </c>
      <c r="J26" s="28">
        <f>(E58-$O$11)/(C58-C26)*1000</f>
        <v>223.51114799351799</v>
      </c>
      <c r="K26" s="28">
        <f>(E90-$P$11)/(C90-C58)*1000</f>
        <v>180.55367993312601</v>
      </c>
    </row>
    <row r="27" spans="1:11" x14ac:dyDescent="0.2">
      <c r="A27" s="18" t="s">
        <v>2</v>
      </c>
      <c r="B27" s="18" t="s">
        <v>59</v>
      </c>
      <c r="C27" s="18">
        <v>26</v>
      </c>
      <c r="D27" s="18" t="s">
        <v>56</v>
      </c>
      <c r="E27" s="28">
        <v>3.6872649173955288</v>
      </c>
      <c r="H27" s="18" t="s">
        <v>2</v>
      </c>
      <c r="I27" s="28">
        <f t="shared" si="0"/>
        <v>141.81788143828959</v>
      </c>
      <c r="J27" s="28">
        <f>(E59-$O$11)/(C59-C27)*1000</f>
        <v>253.01875342948625</v>
      </c>
      <c r="K27" s="28">
        <f>(E91-$P$11)/(C91-C59)*1000</f>
        <v>162.91654524619551</v>
      </c>
    </row>
    <row r="28" spans="1:11" x14ac:dyDescent="0.2">
      <c r="A28" s="18" t="s">
        <v>2</v>
      </c>
      <c r="B28" s="18" t="s">
        <v>59</v>
      </c>
      <c r="C28" s="18">
        <v>26</v>
      </c>
      <c r="D28" s="18" t="s">
        <v>55</v>
      </c>
      <c r="E28" s="28">
        <v>3.9456403974122005</v>
      </c>
      <c r="H28" s="18" t="s">
        <v>2</v>
      </c>
      <c r="I28" s="28">
        <f t="shared" si="0"/>
        <v>151.75539990046923</v>
      </c>
      <c r="J28" s="28">
        <f>(E60-$O$11)/(C60-C28)*1000</f>
        <v>248.52588401506966</v>
      </c>
      <c r="K28" s="28">
        <f>(E92-$P$11)/(C92-C60)*1000</f>
        <v>409.43739472611486</v>
      </c>
    </row>
    <row r="29" spans="1:11" x14ac:dyDescent="0.2">
      <c r="A29" s="18" t="s">
        <v>2</v>
      </c>
      <c r="B29" s="18" t="s">
        <v>59</v>
      </c>
      <c r="C29" s="18">
        <v>26</v>
      </c>
      <c r="D29" s="18" t="s">
        <v>53</v>
      </c>
      <c r="E29" s="28">
        <v>3.7346940000000002</v>
      </c>
      <c r="H29" s="18" t="s">
        <v>2</v>
      </c>
      <c r="I29" s="28">
        <f t="shared" si="0"/>
        <v>143.64207692307693</v>
      </c>
      <c r="J29" s="28">
        <f>(E61-$O$11)/(C61-C29)*1000</f>
        <v>236.1301323186122</v>
      </c>
      <c r="K29" s="28">
        <f>(E93-$P$11)/(C93-C61)*1000</f>
        <v>324.23381438098454</v>
      </c>
    </row>
    <row r="30" spans="1:11" x14ac:dyDescent="0.2">
      <c r="A30" s="16" t="s">
        <v>1</v>
      </c>
      <c r="B30" s="16" t="s">
        <v>59</v>
      </c>
      <c r="C30" s="24">
        <v>26</v>
      </c>
      <c r="D30" s="16" t="s">
        <v>57</v>
      </c>
      <c r="E30" s="27">
        <v>0.51916072164948446</v>
      </c>
      <c r="H30" s="16" t="s">
        <v>1</v>
      </c>
      <c r="I30" s="27">
        <f t="shared" si="0"/>
        <v>19.96772006344171</v>
      </c>
      <c r="J30" s="27">
        <f>(E62-$O$12)/(C62-C30)*1000</f>
        <v>33.17326543379675</v>
      </c>
      <c r="K30" s="27">
        <f>(E94-$P$12)/(C94-C62)*1000</f>
        <v>163.35134528546499</v>
      </c>
    </row>
    <row r="31" spans="1:11" x14ac:dyDescent="0.2">
      <c r="A31" s="16" t="s">
        <v>1</v>
      </c>
      <c r="B31" s="16" t="s">
        <v>59</v>
      </c>
      <c r="C31" s="24">
        <v>26</v>
      </c>
      <c r="D31" s="16" t="s">
        <v>56</v>
      </c>
      <c r="E31" s="27">
        <v>0.66733653809971771</v>
      </c>
      <c r="H31" s="16" t="s">
        <v>1</v>
      </c>
      <c r="I31" s="27">
        <f t="shared" si="0"/>
        <v>25.666789926912219</v>
      </c>
      <c r="J31" s="27">
        <f>(E63-$O$12)/(C63-C31)*1000</f>
        <v>50.378288128388256</v>
      </c>
      <c r="K31" s="27">
        <f>(E95-$P$12)/(C95-C63)*1000</f>
        <v>32.465564748928315</v>
      </c>
    </row>
    <row r="32" spans="1:11" x14ac:dyDescent="0.2">
      <c r="A32" s="16" t="s">
        <v>1</v>
      </c>
      <c r="B32" s="16" t="s">
        <v>59</v>
      </c>
      <c r="C32" s="24">
        <v>26</v>
      </c>
      <c r="D32" s="16" t="s">
        <v>55</v>
      </c>
      <c r="E32" s="27">
        <v>0.35379585868498531</v>
      </c>
      <c r="H32" s="16" t="s">
        <v>1</v>
      </c>
      <c r="I32" s="27">
        <f t="shared" si="0"/>
        <v>13.607533026345589</v>
      </c>
      <c r="J32" s="27">
        <f>(E64-$O$12)/(C64-C32)*1000</f>
        <v>27.702341118918142</v>
      </c>
      <c r="K32" s="27">
        <f>(E96-$P$12)/(C96-C64)*1000</f>
        <v>353.03497170493227</v>
      </c>
    </row>
    <row r="33" spans="1:11" x14ac:dyDescent="0.2">
      <c r="A33" s="21" t="s">
        <v>1</v>
      </c>
      <c r="B33" s="21" t="s">
        <v>59</v>
      </c>
      <c r="C33" s="23">
        <v>26</v>
      </c>
      <c r="D33" s="21" t="s">
        <v>53</v>
      </c>
      <c r="E33" s="27">
        <v>0.50151895233812949</v>
      </c>
      <c r="H33" s="21" t="s">
        <v>1</v>
      </c>
      <c r="I33" s="27">
        <f t="shared" si="0"/>
        <v>19.289190474543439</v>
      </c>
      <c r="J33" s="27">
        <f>(E65-$O$12)/(C65-C33)*1000</f>
        <v>26.639053568922371</v>
      </c>
      <c r="K33" s="27">
        <f>(E97-$P$12)/(C97-C65)*1000</f>
        <v>126.66074806640373</v>
      </c>
    </row>
    <row r="34" spans="1:11" x14ac:dyDescent="0.2">
      <c r="A34" s="18" t="s">
        <v>8</v>
      </c>
      <c r="B34" s="18" t="s">
        <v>58</v>
      </c>
      <c r="C34" s="18">
        <v>40</v>
      </c>
      <c r="D34" s="18" t="s">
        <v>57</v>
      </c>
      <c r="E34" s="28">
        <v>6.6203373391544114</v>
      </c>
    </row>
    <row r="35" spans="1:11" x14ac:dyDescent="0.2">
      <c r="A35" s="18" t="s">
        <v>8</v>
      </c>
      <c r="B35" s="18" t="s">
        <v>58</v>
      </c>
      <c r="C35" s="18">
        <v>40</v>
      </c>
      <c r="D35" s="18" t="s">
        <v>56</v>
      </c>
      <c r="E35" s="28">
        <v>5.855920134744947</v>
      </c>
    </row>
    <row r="36" spans="1:11" x14ac:dyDescent="0.2">
      <c r="A36" s="18" t="s">
        <v>8</v>
      </c>
      <c r="B36" s="18" t="s">
        <v>58</v>
      </c>
      <c r="C36" s="18">
        <v>40</v>
      </c>
      <c r="D36" s="18" t="s">
        <v>55</v>
      </c>
      <c r="E36" s="28">
        <v>3.863946588658866</v>
      </c>
    </row>
    <row r="37" spans="1:11" x14ac:dyDescent="0.2">
      <c r="A37" s="18" t="s">
        <v>8</v>
      </c>
      <c r="B37" s="18" t="s">
        <v>58</v>
      </c>
      <c r="C37" s="18">
        <v>40</v>
      </c>
      <c r="D37" s="18" t="s">
        <v>53</v>
      </c>
      <c r="E37" s="28">
        <v>6.6752318441064613</v>
      </c>
    </row>
    <row r="38" spans="1:11" x14ac:dyDescent="0.2">
      <c r="A38" s="16" t="s">
        <v>7</v>
      </c>
      <c r="B38" s="16" t="s">
        <v>58</v>
      </c>
      <c r="C38" s="16">
        <v>40</v>
      </c>
      <c r="D38" s="16" t="s">
        <v>57</v>
      </c>
      <c r="E38" s="27">
        <v>1.8611493414863598</v>
      </c>
    </row>
    <row r="39" spans="1:11" x14ac:dyDescent="0.2">
      <c r="A39" s="16" t="s">
        <v>7</v>
      </c>
      <c r="B39" s="16" t="s">
        <v>58</v>
      </c>
      <c r="C39" s="16">
        <v>40</v>
      </c>
      <c r="D39" s="16" t="s">
        <v>56</v>
      </c>
      <c r="E39" s="27">
        <v>1.0881364560710758</v>
      </c>
    </row>
    <row r="40" spans="1:11" x14ac:dyDescent="0.2">
      <c r="A40" s="16" t="s">
        <v>7</v>
      </c>
      <c r="B40" s="16" t="s">
        <v>58</v>
      </c>
      <c r="C40" s="16">
        <v>40</v>
      </c>
      <c r="D40" s="16" t="s">
        <v>55</v>
      </c>
      <c r="E40" s="27">
        <v>1.8073471665213598</v>
      </c>
    </row>
    <row r="41" spans="1:11" x14ac:dyDescent="0.2">
      <c r="A41" s="16" t="s">
        <v>7</v>
      </c>
      <c r="B41" s="16" t="s">
        <v>58</v>
      </c>
      <c r="C41" s="16">
        <v>40</v>
      </c>
      <c r="D41" s="16" t="s">
        <v>53</v>
      </c>
      <c r="E41" s="27">
        <v>3.354813278145695</v>
      </c>
    </row>
    <row r="42" spans="1:11" x14ac:dyDescent="0.2">
      <c r="A42" s="18" t="s">
        <v>34</v>
      </c>
      <c r="B42" s="18" t="s">
        <v>58</v>
      </c>
      <c r="C42" s="18">
        <v>40</v>
      </c>
      <c r="D42" s="18" t="s">
        <v>57</v>
      </c>
      <c r="E42" s="28">
        <v>1.6683749237368923</v>
      </c>
    </row>
    <row r="43" spans="1:11" x14ac:dyDescent="0.2">
      <c r="A43" s="18" t="s">
        <v>34</v>
      </c>
      <c r="B43" s="18" t="s">
        <v>58</v>
      </c>
      <c r="C43" s="18">
        <v>40</v>
      </c>
      <c r="D43" s="18" t="s">
        <v>56</v>
      </c>
      <c r="E43" s="28">
        <v>2.3065569142351907</v>
      </c>
    </row>
    <row r="44" spans="1:11" x14ac:dyDescent="0.2">
      <c r="A44" s="18" t="s">
        <v>34</v>
      </c>
      <c r="B44" s="18" t="s">
        <v>58</v>
      </c>
      <c r="C44" s="18">
        <v>40</v>
      </c>
      <c r="D44" s="18" t="s">
        <v>55</v>
      </c>
      <c r="E44" s="28">
        <v>1.961863511450382</v>
      </c>
    </row>
    <row r="45" spans="1:11" x14ac:dyDescent="0.2">
      <c r="A45" s="18" t="s">
        <v>34</v>
      </c>
      <c r="B45" s="18" t="s">
        <v>58</v>
      </c>
      <c r="C45" s="18">
        <v>40</v>
      </c>
      <c r="D45" s="18" t="s">
        <v>53</v>
      </c>
      <c r="E45" s="28">
        <v>1.1356072591206736</v>
      </c>
    </row>
    <row r="46" spans="1:11" x14ac:dyDescent="0.2">
      <c r="A46" s="16" t="s">
        <v>33</v>
      </c>
      <c r="B46" s="16" t="s">
        <v>58</v>
      </c>
      <c r="C46" s="16">
        <v>40</v>
      </c>
      <c r="D46" s="16" t="s">
        <v>57</v>
      </c>
      <c r="E46" s="27">
        <v>3.9602237943585075</v>
      </c>
    </row>
    <row r="47" spans="1:11" x14ac:dyDescent="0.2">
      <c r="A47" s="16" t="s">
        <v>33</v>
      </c>
      <c r="B47" s="16" t="s">
        <v>58</v>
      </c>
      <c r="C47" s="16">
        <v>40</v>
      </c>
      <c r="D47" s="16" t="s">
        <v>56</v>
      </c>
      <c r="E47" s="27">
        <v>2.4548736474609374</v>
      </c>
    </row>
    <row r="48" spans="1:11" x14ac:dyDescent="0.2">
      <c r="A48" s="16" t="s">
        <v>33</v>
      </c>
      <c r="B48" s="16" t="s">
        <v>58</v>
      </c>
      <c r="C48" s="16">
        <v>40</v>
      </c>
      <c r="D48" s="16" t="s">
        <v>55</v>
      </c>
      <c r="E48" s="27">
        <v>4.6365095436507948</v>
      </c>
    </row>
    <row r="49" spans="1:5" x14ac:dyDescent="0.2">
      <c r="A49" s="16" t="s">
        <v>33</v>
      </c>
      <c r="B49" s="16" t="s">
        <v>58</v>
      </c>
      <c r="C49" s="16">
        <v>40</v>
      </c>
      <c r="D49" s="16" t="s">
        <v>53</v>
      </c>
      <c r="E49" s="27">
        <v>2.7483249345794394</v>
      </c>
    </row>
    <row r="50" spans="1:5" x14ac:dyDescent="0.2">
      <c r="A50" s="18" t="s">
        <v>4</v>
      </c>
      <c r="B50" s="18" t="s">
        <v>58</v>
      </c>
      <c r="C50" s="18">
        <v>40</v>
      </c>
      <c r="D50" s="18" t="s">
        <v>57</v>
      </c>
      <c r="E50" s="28">
        <v>5.7723418761726082</v>
      </c>
    </row>
    <row r="51" spans="1:5" x14ac:dyDescent="0.2">
      <c r="A51" s="18" t="s">
        <v>4</v>
      </c>
      <c r="B51" s="18" t="s">
        <v>58</v>
      </c>
      <c r="C51" s="18">
        <v>40</v>
      </c>
      <c r="D51" s="18" t="s">
        <v>56</v>
      </c>
      <c r="E51" s="28">
        <v>4.0171307706255659</v>
      </c>
    </row>
    <row r="52" spans="1:5" x14ac:dyDescent="0.2">
      <c r="A52" s="18" t="s">
        <v>4</v>
      </c>
      <c r="B52" s="18" t="s">
        <v>58</v>
      </c>
      <c r="C52" s="18">
        <v>40</v>
      </c>
      <c r="D52" s="18" t="s">
        <v>55</v>
      </c>
      <c r="E52" s="28">
        <v>6.6540432007400563</v>
      </c>
    </row>
    <row r="53" spans="1:5" x14ac:dyDescent="0.2">
      <c r="A53" s="18" t="s">
        <v>4</v>
      </c>
      <c r="B53" s="18" t="s">
        <v>58</v>
      </c>
      <c r="C53" s="18">
        <v>40</v>
      </c>
      <c r="D53" s="18" t="s">
        <v>53</v>
      </c>
      <c r="E53" s="28">
        <v>4.7221646553352219</v>
      </c>
    </row>
    <row r="54" spans="1:5" x14ac:dyDescent="0.2">
      <c r="A54" s="16" t="s">
        <v>3</v>
      </c>
      <c r="B54" s="16" t="s">
        <v>58</v>
      </c>
      <c r="C54" s="16">
        <v>40</v>
      </c>
      <c r="D54" s="16" t="s">
        <v>57</v>
      </c>
      <c r="E54" s="27">
        <v>15.637286119329387</v>
      </c>
    </row>
    <row r="55" spans="1:5" x14ac:dyDescent="0.2">
      <c r="A55" s="16" t="s">
        <v>3</v>
      </c>
      <c r="B55" s="16" t="s">
        <v>58</v>
      </c>
      <c r="C55" s="16">
        <v>40</v>
      </c>
      <c r="D55" s="16" t="s">
        <v>56</v>
      </c>
      <c r="E55" s="27">
        <v>15.958046051080553</v>
      </c>
    </row>
    <row r="56" spans="1:5" x14ac:dyDescent="0.2">
      <c r="A56" s="16" t="s">
        <v>3</v>
      </c>
      <c r="B56" s="16" t="s">
        <v>58</v>
      </c>
      <c r="C56" s="16">
        <v>40</v>
      </c>
      <c r="D56" s="16" t="s">
        <v>55</v>
      </c>
      <c r="E56" s="27">
        <v>16.172710415879017</v>
      </c>
    </row>
    <row r="57" spans="1:5" x14ac:dyDescent="0.2">
      <c r="A57" s="16" t="s">
        <v>3</v>
      </c>
      <c r="B57" s="16" t="s">
        <v>58</v>
      </c>
      <c r="C57" s="16">
        <v>40</v>
      </c>
      <c r="D57" s="16" t="s">
        <v>53</v>
      </c>
      <c r="E57" s="27">
        <v>15.52664445283019</v>
      </c>
    </row>
    <row r="58" spans="1:5" x14ac:dyDescent="0.2">
      <c r="A58" s="18" t="s">
        <v>2</v>
      </c>
      <c r="B58" s="18" t="s">
        <v>58</v>
      </c>
      <c r="C58" s="18">
        <v>40</v>
      </c>
      <c r="D58" s="18" t="s">
        <v>57</v>
      </c>
      <c r="E58" s="28">
        <v>7.0319513108614249</v>
      </c>
    </row>
    <row r="59" spans="1:5" x14ac:dyDescent="0.2">
      <c r="A59" s="18" t="s">
        <v>2</v>
      </c>
      <c r="B59" s="18" t="s">
        <v>58</v>
      </c>
      <c r="C59" s="18">
        <v>40</v>
      </c>
      <c r="D59" s="18" t="s">
        <v>56</v>
      </c>
      <c r="E59" s="28">
        <v>7.4450577869649806</v>
      </c>
    </row>
    <row r="60" spans="1:5" x14ac:dyDescent="0.2">
      <c r="A60" s="18" t="s">
        <v>2</v>
      </c>
      <c r="B60" s="18" t="s">
        <v>58</v>
      </c>
      <c r="C60" s="18">
        <v>40</v>
      </c>
      <c r="D60" s="18" t="s">
        <v>55</v>
      </c>
      <c r="E60" s="28">
        <v>7.3821576151631483</v>
      </c>
    </row>
    <row r="61" spans="1:5" x14ac:dyDescent="0.2">
      <c r="A61" s="18" t="s">
        <v>2</v>
      </c>
      <c r="B61" s="18" t="s">
        <v>58</v>
      </c>
      <c r="C61" s="18">
        <v>40</v>
      </c>
      <c r="D61" s="18" t="s">
        <v>53</v>
      </c>
      <c r="E61" s="28">
        <v>7.2086170914127434</v>
      </c>
    </row>
    <row r="62" spans="1:5" x14ac:dyDescent="0.2">
      <c r="A62" s="16" t="s">
        <v>1</v>
      </c>
      <c r="B62" s="16" t="s">
        <v>58</v>
      </c>
      <c r="C62" s="16">
        <v>40</v>
      </c>
      <c r="D62" s="16" t="s">
        <v>57</v>
      </c>
      <c r="E62" s="27">
        <v>0.9748787337662338</v>
      </c>
    </row>
    <row r="63" spans="1:5" x14ac:dyDescent="0.2">
      <c r="A63" s="16" t="s">
        <v>1</v>
      </c>
      <c r="B63" s="16" t="s">
        <v>58</v>
      </c>
      <c r="C63" s="16">
        <v>40</v>
      </c>
      <c r="D63" s="16" t="s">
        <v>56</v>
      </c>
      <c r="E63" s="27">
        <v>1.2157490514905149</v>
      </c>
    </row>
    <row r="64" spans="1:5" x14ac:dyDescent="0.2">
      <c r="A64" s="16" t="s">
        <v>1</v>
      </c>
      <c r="B64" s="16" t="s">
        <v>58</v>
      </c>
      <c r="C64" s="16">
        <v>40</v>
      </c>
      <c r="D64" s="16" t="s">
        <v>55</v>
      </c>
      <c r="E64" s="27">
        <v>0.89828579335793324</v>
      </c>
    </row>
    <row r="65" spans="1:5" x14ac:dyDescent="0.2">
      <c r="A65" s="21" t="s">
        <v>1</v>
      </c>
      <c r="B65" s="21" t="s">
        <v>58</v>
      </c>
      <c r="C65" s="21">
        <v>40</v>
      </c>
      <c r="D65" s="21" t="s">
        <v>53</v>
      </c>
      <c r="E65" s="27">
        <v>0.88339976765799244</v>
      </c>
    </row>
    <row r="66" spans="1:5" x14ac:dyDescent="0.2">
      <c r="A66" s="18" t="s">
        <v>8</v>
      </c>
      <c r="B66" s="18" t="s">
        <v>54</v>
      </c>
      <c r="C66" s="18">
        <v>55</v>
      </c>
      <c r="D66" s="18" t="s">
        <v>57</v>
      </c>
      <c r="E66" s="28">
        <v>14.073393920792078</v>
      </c>
    </row>
    <row r="67" spans="1:5" x14ac:dyDescent="0.2">
      <c r="A67" s="18" t="s">
        <v>8</v>
      </c>
      <c r="B67" s="18" t="s">
        <v>54</v>
      </c>
      <c r="C67" s="18">
        <v>55</v>
      </c>
      <c r="D67" s="18" t="s">
        <v>56</v>
      </c>
      <c r="E67" s="28">
        <v>14.330112087511393</v>
      </c>
    </row>
    <row r="68" spans="1:5" x14ac:dyDescent="0.2">
      <c r="A68" s="18" t="s">
        <v>8</v>
      </c>
      <c r="B68" s="18" t="s">
        <v>54</v>
      </c>
      <c r="C68" s="18">
        <v>55</v>
      </c>
      <c r="D68" s="18" t="s">
        <v>55</v>
      </c>
      <c r="E68" s="28">
        <v>14.651016134751773</v>
      </c>
    </row>
    <row r="69" spans="1:5" x14ac:dyDescent="0.2">
      <c r="A69" s="18" t="s">
        <v>8</v>
      </c>
      <c r="B69" s="18" t="s">
        <v>54</v>
      </c>
      <c r="C69" s="18">
        <v>55</v>
      </c>
      <c r="D69" s="18" t="s">
        <v>53</v>
      </c>
      <c r="E69" s="28">
        <v>14.381615980198019</v>
      </c>
    </row>
    <row r="70" spans="1:5" x14ac:dyDescent="0.2">
      <c r="A70" s="16" t="s">
        <v>7</v>
      </c>
      <c r="B70" s="16" t="s">
        <v>54</v>
      </c>
      <c r="C70" s="16">
        <v>55</v>
      </c>
      <c r="D70" s="16" t="s">
        <v>57</v>
      </c>
      <c r="E70" s="27">
        <v>6.1813021193609021</v>
      </c>
    </row>
    <row r="71" spans="1:5" x14ac:dyDescent="0.2">
      <c r="A71" s="16" t="s">
        <v>7</v>
      </c>
      <c r="B71" s="16" t="s">
        <v>54</v>
      </c>
      <c r="C71" s="16">
        <v>55</v>
      </c>
      <c r="D71" s="16" t="s">
        <v>56</v>
      </c>
      <c r="E71" s="27">
        <v>4.2865488603988613</v>
      </c>
    </row>
    <row r="72" spans="1:5" x14ac:dyDescent="0.2">
      <c r="A72" s="16" t="s">
        <v>7</v>
      </c>
      <c r="B72" s="16" t="s">
        <v>54</v>
      </c>
      <c r="C72" s="16">
        <v>55</v>
      </c>
      <c r="D72" s="16" t="s">
        <v>55</v>
      </c>
      <c r="E72" s="27">
        <v>3.2300347912621361</v>
      </c>
    </row>
    <row r="73" spans="1:5" x14ac:dyDescent="0.2">
      <c r="A73" s="16" t="s">
        <v>7</v>
      </c>
      <c r="B73" s="16" t="s">
        <v>54</v>
      </c>
      <c r="C73" s="16">
        <v>55</v>
      </c>
      <c r="D73" s="16" t="s">
        <v>53</v>
      </c>
      <c r="E73" s="27">
        <v>6.7353756643700793</v>
      </c>
    </row>
    <row r="74" spans="1:5" x14ac:dyDescent="0.2">
      <c r="A74" s="18" t="s">
        <v>34</v>
      </c>
      <c r="B74" s="18" t="s">
        <v>54</v>
      </c>
      <c r="C74" s="18">
        <v>55</v>
      </c>
      <c r="D74" s="18" t="s">
        <v>57</v>
      </c>
      <c r="E74" s="28">
        <v>6.0746484481086327</v>
      </c>
    </row>
    <row r="75" spans="1:5" x14ac:dyDescent="0.2">
      <c r="A75" s="18" t="s">
        <v>34</v>
      </c>
      <c r="B75" s="18" t="s">
        <v>54</v>
      </c>
      <c r="C75" s="18">
        <v>55</v>
      </c>
      <c r="D75" s="18" t="s">
        <v>56</v>
      </c>
      <c r="E75" s="28">
        <v>3.1743987378640779</v>
      </c>
    </row>
    <row r="76" spans="1:5" x14ac:dyDescent="0.2">
      <c r="A76" s="18" t="s">
        <v>34</v>
      </c>
      <c r="B76" s="18" t="s">
        <v>54</v>
      </c>
      <c r="C76" s="18">
        <v>55</v>
      </c>
      <c r="D76" s="18" t="s">
        <v>55</v>
      </c>
      <c r="E76" s="28">
        <v>4.9287242459173877</v>
      </c>
    </row>
    <row r="77" spans="1:5" x14ac:dyDescent="0.2">
      <c r="A77" s="18" t="s">
        <v>34</v>
      </c>
      <c r="B77" s="18" t="s">
        <v>54</v>
      </c>
      <c r="C77" s="18">
        <v>55</v>
      </c>
      <c r="D77" s="18" t="s">
        <v>53</v>
      </c>
      <c r="E77" s="28">
        <v>3.622045977011493</v>
      </c>
    </row>
    <row r="78" spans="1:5" x14ac:dyDescent="0.2">
      <c r="A78" s="16" t="s">
        <v>33</v>
      </c>
      <c r="B78" s="16" t="s">
        <v>54</v>
      </c>
      <c r="C78" s="16">
        <v>55</v>
      </c>
      <c r="D78" s="16" t="s">
        <v>57</v>
      </c>
      <c r="E78" s="27">
        <v>9.2852568761996146</v>
      </c>
    </row>
    <row r="79" spans="1:5" x14ac:dyDescent="0.2">
      <c r="A79" s="16" t="s">
        <v>33</v>
      </c>
      <c r="B79" s="16" t="s">
        <v>54</v>
      </c>
      <c r="C79" s="16">
        <v>55</v>
      </c>
      <c r="D79" s="16" t="s">
        <v>56</v>
      </c>
      <c r="E79" s="27">
        <v>5.9580561975768873</v>
      </c>
    </row>
    <row r="80" spans="1:5" x14ac:dyDescent="0.2">
      <c r="A80" s="16" t="s">
        <v>33</v>
      </c>
      <c r="B80" s="16" t="s">
        <v>54</v>
      </c>
      <c r="C80" s="16">
        <v>55</v>
      </c>
      <c r="D80" s="16" t="s">
        <v>55</v>
      </c>
      <c r="E80" s="27">
        <v>7.4081019029126223</v>
      </c>
    </row>
    <row r="81" spans="1:5" x14ac:dyDescent="0.2">
      <c r="A81" s="16" t="s">
        <v>33</v>
      </c>
      <c r="B81" s="16" t="s">
        <v>54</v>
      </c>
      <c r="C81" s="16">
        <v>55</v>
      </c>
      <c r="D81" s="16" t="s">
        <v>53</v>
      </c>
      <c r="E81" s="27">
        <v>8.0073307699805056</v>
      </c>
    </row>
    <row r="82" spans="1:5" x14ac:dyDescent="0.2">
      <c r="A82" s="18" t="s">
        <v>4</v>
      </c>
      <c r="B82" s="18" t="s">
        <v>54</v>
      </c>
      <c r="C82" s="18">
        <v>55</v>
      </c>
      <c r="D82" s="18" t="s">
        <v>57</v>
      </c>
      <c r="E82" s="28">
        <v>14.928104064039408</v>
      </c>
    </row>
    <row r="83" spans="1:5" x14ac:dyDescent="0.2">
      <c r="A83" s="18" t="s">
        <v>4</v>
      </c>
      <c r="B83" s="18" t="s">
        <v>54</v>
      </c>
      <c r="C83" s="18">
        <v>55</v>
      </c>
      <c r="D83" s="18" t="s">
        <v>56</v>
      </c>
      <c r="E83" s="28">
        <v>14.165006249999999</v>
      </c>
    </row>
    <row r="84" spans="1:5" x14ac:dyDescent="0.2">
      <c r="A84" s="18" t="s">
        <v>4</v>
      </c>
      <c r="B84" s="18" t="s">
        <v>54</v>
      </c>
      <c r="C84" s="18">
        <v>55</v>
      </c>
      <c r="D84" s="18" t="s">
        <v>55</v>
      </c>
      <c r="E84" s="28">
        <v>14.685992000000004</v>
      </c>
    </row>
    <row r="85" spans="1:5" x14ac:dyDescent="0.2">
      <c r="A85" s="18" t="s">
        <v>4</v>
      </c>
      <c r="B85" s="18" t="s">
        <v>54</v>
      </c>
      <c r="C85" s="18">
        <v>55</v>
      </c>
      <c r="D85" s="18" t="s">
        <v>53</v>
      </c>
      <c r="E85" s="28">
        <v>14.457972056074766</v>
      </c>
    </row>
    <row r="86" spans="1:5" x14ac:dyDescent="0.2">
      <c r="A86" s="16" t="s">
        <v>3</v>
      </c>
      <c r="B86" s="16" t="s">
        <v>54</v>
      </c>
      <c r="C86" s="16">
        <v>55</v>
      </c>
      <c r="D86" s="16" t="s">
        <v>57</v>
      </c>
      <c r="E86" s="27">
        <v>20.89794640510949</v>
      </c>
    </row>
    <row r="87" spans="1:5" x14ac:dyDescent="0.2">
      <c r="A87" s="16" t="s">
        <v>3</v>
      </c>
      <c r="B87" s="16" t="s">
        <v>54</v>
      </c>
      <c r="C87" s="16">
        <v>55</v>
      </c>
      <c r="D87" s="16" t="s">
        <v>56</v>
      </c>
      <c r="E87" s="27">
        <v>20.550183418467583</v>
      </c>
    </row>
    <row r="88" spans="1:5" x14ac:dyDescent="0.2">
      <c r="A88" s="16" t="s">
        <v>3</v>
      </c>
      <c r="B88" s="16" t="s">
        <v>54</v>
      </c>
      <c r="C88" s="16">
        <v>55</v>
      </c>
      <c r="D88" s="16" t="s">
        <v>55</v>
      </c>
      <c r="E88" s="27">
        <v>21.322005794481445</v>
      </c>
    </row>
    <row r="89" spans="1:5" x14ac:dyDescent="0.2">
      <c r="A89" s="16" t="s">
        <v>3</v>
      </c>
      <c r="B89" s="16" t="s">
        <v>54</v>
      </c>
      <c r="C89" s="16">
        <v>55</v>
      </c>
      <c r="D89" s="16" t="s">
        <v>53</v>
      </c>
      <c r="E89" s="27">
        <v>21.824386011616649</v>
      </c>
    </row>
    <row r="90" spans="1:5" x14ac:dyDescent="0.2">
      <c r="A90" s="18" t="s">
        <v>2</v>
      </c>
      <c r="B90" s="18" t="s">
        <v>54</v>
      </c>
      <c r="C90" s="18">
        <v>55</v>
      </c>
      <c r="D90" s="18" t="s">
        <v>57</v>
      </c>
      <c r="E90" s="28">
        <v>9.9752511500974652</v>
      </c>
    </row>
    <row r="91" spans="1:5" x14ac:dyDescent="0.2">
      <c r="A91" s="18" t="s">
        <v>2</v>
      </c>
      <c r="B91" s="18" t="s">
        <v>54</v>
      </c>
      <c r="C91" s="18">
        <v>55</v>
      </c>
      <c r="D91" s="18" t="s">
        <v>56</v>
      </c>
      <c r="E91" s="28">
        <v>9.7106941297935077</v>
      </c>
    </row>
    <row r="92" spans="1:5" x14ac:dyDescent="0.2">
      <c r="A92" s="18" t="s">
        <v>2</v>
      </c>
      <c r="B92" s="18" t="s">
        <v>54</v>
      </c>
      <c r="C92" s="18">
        <v>55</v>
      </c>
      <c r="D92" s="18" t="s">
        <v>55</v>
      </c>
      <c r="E92" s="28">
        <v>13.408506871992298</v>
      </c>
    </row>
    <row r="93" spans="1:5" x14ac:dyDescent="0.2">
      <c r="A93" s="18" t="s">
        <v>2</v>
      </c>
      <c r="B93" s="18" t="s">
        <v>54</v>
      </c>
      <c r="C93" s="18">
        <v>55</v>
      </c>
      <c r="D93" s="18" t="s">
        <v>53</v>
      </c>
      <c r="E93" s="28">
        <v>12.130453166815343</v>
      </c>
    </row>
    <row r="94" spans="1:5" x14ac:dyDescent="0.2">
      <c r="A94" s="16" t="s">
        <v>1</v>
      </c>
      <c r="B94" s="16" t="s">
        <v>54</v>
      </c>
      <c r="C94" s="16">
        <v>55</v>
      </c>
      <c r="D94" s="16" t="s">
        <v>57</v>
      </c>
      <c r="E94" s="27">
        <v>3.4433485158501433</v>
      </c>
    </row>
    <row r="95" spans="1:5" x14ac:dyDescent="0.2">
      <c r="A95" s="16" t="s">
        <v>1</v>
      </c>
      <c r="B95" s="16" t="s">
        <v>54</v>
      </c>
      <c r="C95" s="16">
        <v>55</v>
      </c>
      <c r="D95" s="16" t="s">
        <v>56</v>
      </c>
      <c r="E95" s="27">
        <v>1.4800618078020933</v>
      </c>
    </row>
    <row r="96" spans="1:5" x14ac:dyDescent="0.2">
      <c r="A96" s="16" t="s">
        <v>1</v>
      </c>
      <c r="B96" s="16" t="s">
        <v>54</v>
      </c>
      <c r="C96" s="16">
        <v>55</v>
      </c>
      <c r="D96" s="16" t="s">
        <v>55</v>
      </c>
      <c r="E96" s="27">
        <v>6.2886029121421521</v>
      </c>
    </row>
    <row r="97" spans="1:5" x14ac:dyDescent="0.2">
      <c r="A97" s="16" t="s">
        <v>1</v>
      </c>
      <c r="B97" s="16" t="s">
        <v>54</v>
      </c>
      <c r="C97" s="16">
        <v>55</v>
      </c>
      <c r="D97" s="16" t="s">
        <v>53</v>
      </c>
      <c r="E97" s="27">
        <v>2.8929895575642246</v>
      </c>
    </row>
  </sheetData>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A0DDBF-19BC-B743-ADDE-62385EFEF864}">
  <dimension ref="A3:D12"/>
  <sheetViews>
    <sheetView workbookViewId="0">
      <selection activeCell="J123" sqref="J123"/>
    </sheetView>
  </sheetViews>
  <sheetFormatPr baseColWidth="10" defaultColWidth="8.83203125" defaultRowHeight="15" x14ac:dyDescent="0.2"/>
  <cols>
    <col min="1" max="1" width="35.5" style="1" bestFit="1" customWidth="1"/>
    <col min="2" max="2" width="16.33203125" style="1" bestFit="1" customWidth="1"/>
    <col min="3" max="4" width="12" style="1" bestFit="1" customWidth="1"/>
    <col min="5" max="5" width="12" style="1" customWidth="1"/>
    <col min="6" max="6" width="12" style="1" bestFit="1" customWidth="1"/>
    <col min="7" max="16384" width="8.83203125" style="1"/>
  </cols>
  <sheetData>
    <row r="3" spans="1:4" x14ac:dyDescent="0.2">
      <c r="A3" s="10" t="s">
        <v>90</v>
      </c>
      <c r="B3" s="10" t="s">
        <v>89</v>
      </c>
    </row>
    <row r="4" spans="1:4" x14ac:dyDescent="0.2">
      <c r="A4" s="10" t="s">
        <v>29</v>
      </c>
      <c r="B4" s="1" t="s">
        <v>59</v>
      </c>
      <c r="C4" s="1" t="s">
        <v>58</v>
      </c>
      <c r="D4" s="1" t="s">
        <v>54</v>
      </c>
    </row>
    <row r="5" spans="1:4" x14ac:dyDescent="0.2">
      <c r="A5" s="9" t="s">
        <v>3</v>
      </c>
      <c r="B5" s="8">
        <v>0.83080949763073897</v>
      </c>
      <c r="C5" s="8">
        <v>0.29600071038989578</v>
      </c>
      <c r="D5" s="8">
        <v>0.55005633924842801</v>
      </c>
    </row>
    <row r="6" spans="1:4" x14ac:dyDescent="0.2">
      <c r="A6" s="9" t="s">
        <v>2</v>
      </c>
      <c r="B6" s="8">
        <v>0.25343140128536501</v>
      </c>
      <c r="C6" s="8">
        <v>0.18585145540155132</v>
      </c>
      <c r="D6" s="8">
        <v>1.7716424853017281</v>
      </c>
    </row>
    <row r="7" spans="1:4" x14ac:dyDescent="0.2">
      <c r="A7" s="9" t="s">
        <v>8</v>
      </c>
      <c r="B7" s="8">
        <v>0.30395853802262202</v>
      </c>
      <c r="C7" s="8">
        <v>1.3142676069262931</v>
      </c>
      <c r="D7" s="8">
        <v>0.23677714185462639</v>
      </c>
    </row>
    <row r="8" spans="1:4" x14ac:dyDescent="0.2">
      <c r="A8" s="9" t="s">
        <v>4</v>
      </c>
      <c r="B8" s="8">
        <v>0.148386881729765</v>
      </c>
      <c r="C8" s="8">
        <v>1.1598696084338562</v>
      </c>
      <c r="D8" s="8">
        <v>0.32547514502105745</v>
      </c>
    </row>
    <row r="9" spans="1:4" x14ac:dyDescent="0.2">
      <c r="A9" s="9" t="s">
        <v>33</v>
      </c>
      <c r="B9" s="8">
        <v>0.17431440280318389</v>
      </c>
      <c r="C9" s="8">
        <v>1.0248182881688399</v>
      </c>
      <c r="D9" s="8">
        <v>1.3810715748501814</v>
      </c>
    </row>
    <row r="10" spans="1:4" x14ac:dyDescent="0.2">
      <c r="A10" s="9" t="s">
        <v>34</v>
      </c>
      <c r="B10" s="8">
        <v>0.10711885459156155</v>
      </c>
      <c r="C10" s="8">
        <v>0.49580651634694822</v>
      </c>
      <c r="D10" s="8">
        <v>1.3141950539375431</v>
      </c>
    </row>
    <row r="11" spans="1:4" x14ac:dyDescent="0.2">
      <c r="A11" s="9" t="s">
        <v>7</v>
      </c>
      <c r="B11" s="8">
        <v>0.14022776363669892</v>
      </c>
      <c r="C11" s="8">
        <v>0.95224361287383341</v>
      </c>
      <c r="D11" s="8">
        <v>1.6331833837208427</v>
      </c>
    </row>
    <row r="12" spans="1:4" x14ac:dyDescent="0.2">
      <c r="A12" s="9" t="s">
        <v>1</v>
      </c>
      <c r="B12" s="8">
        <v>0.12820497400078559</v>
      </c>
      <c r="C12" s="8">
        <v>0.15376224889162024</v>
      </c>
      <c r="D12" s="8">
        <v>2.0186935687168761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A3FA33-1D6F-6D46-8CC4-2C767ADF889C}">
  <dimension ref="A2:W122"/>
  <sheetViews>
    <sheetView workbookViewId="0">
      <selection activeCell="J123" sqref="J123"/>
    </sheetView>
  </sheetViews>
  <sheetFormatPr baseColWidth="10" defaultColWidth="8.83203125" defaultRowHeight="15" x14ac:dyDescent="0.2"/>
  <cols>
    <col min="1" max="16384" width="8.83203125" style="1"/>
  </cols>
  <sheetData>
    <row r="2" spans="1:15" x14ac:dyDescent="0.2">
      <c r="A2" s="32"/>
      <c r="B2" s="32" t="s">
        <v>109</v>
      </c>
      <c r="C2" s="32"/>
      <c r="D2" s="32"/>
    </row>
    <row r="3" spans="1:15" x14ac:dyDescent="0.2">
      <c r="A3" s="31" t="s">
        <v>29</v>
      </c>
      <c r="B3" s="31" t="s">
        <v>59</v>
      </c>
      <c r="C3" s="31" t="s">
        <v>58</v>
      </c>
      <c r="D3" s="31" t="s">
        <v>54</v>
      </c>
      <c r="N3" s="5" t="s">
        <v>108</v>
      </c>
      <c r="O3" s="5" t="s">
        <v>107</v>
      </c>
    </row>
    <row r="4" spans="1:15" x14ac:dyDescent="0.2">
      <c r="A4" s="9" t="s">
        <v>3</v>
      </c>
      <c r="B4" s="8">
        <v>3.8249999999999997</v>
      </c>
      <c r="C4" s="8">
        <v>8.2249999999999996</v>
      </c>
      <c r="D4" s="8">
        <v>8.3324999999999996</v>
      </c>
      <c r="N4" s="1" t="s">
        <v>106</v>
      </c>
      <c r="O4" s="1">
        <v>26</v>
      </c>
    </row>
    <row r="5" spans="1:15" x14ac:dyDescent="0.2">
      <c r="A5" s="9" t="s">
        <v>2</v>
      </c>
      <c r="B5" s="8">
        <v>2.3650000000000002</v>
      </c>
      <c r="C5" s="8">
        <v>5.1325000000000003</v>
      </c>
      <c r="D5" s="8">
        <v>5.1099999999999994</v>
      </c>
      <c r="N5" s="1" t="s">
        <v>105</v>
      </c>
      <c r="O5" s="1">
        <v>40</v>
      </c>
    </row>
    <row r="6" spans="1:15" x14ac:dyDescent="0.2">
      <c r="A6" s="9" t="s">
        <v>8</v>
      </c>
      <c r="B6" s="8">
        <v>1.7274999999999998</v>
      </c>
      <c r="C6" s="8">
        <v>2.9550000000000001</v>
      </c>
      <c r="D6" s="8">
        <v>4.3849999999999998</v>
      </c>
      <c r="N6" s="1" t="s">
        <v>104</v>
      </c>
      <c r="O6" s="1">
        <v>55</v>
      </c>
    </row>
    <row r="7" spans="1:15" x14ac:dyDescent="0.2">
      <c r="A7" s="9" t="s">
        <v>4</v>
      </c>
      <c r="B7" s="8">
        <v>1.17</v>
      </c>
      <c r="C7" s="8">
        <v>2.7024999999999997</v>
      </c>
      <c r="D7" s="8">
        <v>3.9474999999999998</v>
      </c>
    </row>
    <row r="8" spans="1:15" x14ac:dyDescent="0.2">
      <c r="A8" s="9" t="s">
        <v>33</v>
      </c>
      <c r="B8" s="8">
        <v>0.76750000000000007</v>
      </c>
      <c r="C8" s="8">
        <v>1.7175</v>
      </c>
      <c r="D8" s="8">
        <v>2.2275</v>
      </c>
    </row>
    <row r="9" spans="1:15" x14ac:dyDescent="0.2">
      <c r="A9" s="9" t="s">
        <v>7</v>
      </c>
      <c r="B9" s="8">
        <v>0.57999999999999996</v>
      </c>
      <c r="C9" s="8">
        <v>1.1025</v>
      </c>
      <c r="D9" s="8">
        <v>1.5724999999999998</v>
      </c>
    </row>
    <row r="10" spans="1:15" x14ac:dyDescent="0.2">
      <c r="A10" s="9" t="s">
        <v>34</v>
      </c>
      <c r="B10" s="8">
        <v>0.63500000000000001</v>
      </c>
      <c r="C10" s="8">
        <v>1.1075000000000002</v>
      </c>
      <c r="D10" s="8">
        <v>1.3625</v>
      </c>
    </row>
    <row r="11" spans="1:15" x14ac:dyDescent="0.2">
      <c r="A11" s="9" t="s">
        <v>1</v>
      </c>
      <c r="B11" s="8">
        <v>0.48750000000000004</v>
      </c>
      <c r="C11" s="8">
        <v>0.66500000000000004</v>
      </c>
      <c r="D11" s="8">
        <v>1.1475</v>
      </c>
    </row>
    <row r="14" spans="1:15" x14ac:dyDescent="0.2">
      <c r="B14" s="32" t="s">
        <v>103</v>
      </c>
      <c r="C14" s="32"/>
      <c r="D14" s="32"/>
    </row>
    <row r="15" spans="1:15" x14ac:dyDescent="0.2">
      <c r="A15" s="31" t="s">
        <v>29</v>
      </c>
      <c r="B15" s="31" t="s">
        <v>59</v>
      </c>
      <c r="C15" s="31" t="s">
        <v>58</v>
      </c>
      <c r="D15" s="31" t="s">
        <v>54</v>
      </c>
    </row>
    <row r="16" spans="1:15" x14ac:dyDescent="0.2">
      <c r="A16" s="9" t="s">
        <v>3</v>
      </c>
      <c r="B16" s="8">
        <v>0</v>
      </c>
      <c r="C16" s="8">
        <v>3.52</v>
      </c>
      <c r="D16" s="8">
        <v>10.5825</v>
      </c>
    </row>
    <row r="17" spans="1:21" x14ac:dyDescent="0.2">
      <c r="A17" s="9" t="s">
        <v>2</v>
      </c>
      <c r="B17" s="8">
        <v>0</v>
      </c>
      <c r="C17" s="8">
        <v>2.4299999999999997</v>
      </c>
      <c r="D17" s="8">
        <v>6.3974999999999991</v>
      </c>
    </row>
    <row r="18" spans="1:21" x14ac:dyDescent="0.2">
      <c r="A18" s="9" t="s">
        <v>8</v>
      </c>
      <c r="B18" s="8">
        <v>0</v>
      </c>
      <c r="C18" s="8">
        <v>1.7000000000000002</v>
      </c>
      <c r="D18" s="8">
        <v>5.6499999999999995</v>
      </c>
    </row>
    <row r="19" spans="1:21" x14ac:dyDescent="0.2">
      <c r="A19" s="9" t="s">
        <v>4</v>
      </c>
      <c r="B19" s="8">
        <v>0</v>
      </c>
      <c r="C19" s="8">
        <v>1.3225</v>
      </c>
      <c r="D19" s="8">
        <v>4.4450000000000003</v>
      </c>
    </row>
    <row r="20" spans="1:21" x14ac:dyDescent="0.2">
      <c r="A20" s="9" t="s">
        <v>33</v>
      </c>
      <c r="B20" s="8">
        <v>0</v>
      </c>
      <c r="C20" s="8">
        <v>0.79749999999999999</v>
      </c>
      <c r="D20" s="8">
        <v>2.5299999999999998</v>
      </c>
    </row>
    <row r="21" spans="1:21" x14ac:dyDescent="0.2">
      <c r="A21" s="9" t="s">
        <v>7</v>
      </c>
      <c r="B21" s="8">
        <v>0</v>
      </c>
      <c r="C21" s="8">
        <v>0.57750000000000001</v>
      </c>
      <c r="D21" s="8">
        <v>1.3675000000000002</v>
      </c>
    </row>
    <row r="22" spans="1:21" x14ac:dyDescent="0.2">
      <c r="A22" s="9" t="s">
        <v>34</v>
      </c>
      <c r="B22" s="8">
        <v>0</v>
      </c>
      <c r="C22" s="8">
        <v>0.55500000000000005</v>
      </c>
      <c r="D22" s="8">
        <v>1.3975</v>
      </c>
    </row>
    <row r="23" spans="1:21" x14ac:dyDescent="0.2">
      <c r="A23" s="9" t="s">
        <v>1</v>
      </c>
      <c r="B23" s="8">
        <v>0</v>
      </c>
      <c r="C23" s="8">
        <v>0.35250000000000004</v>
      </c>
      <c r="D23" s="8">
        <v>1.2075</v>
      </c>
    </row>
    <row r="25" spans="1:21" x14ac:dyDescent="0.2">
      <c r="B25" s="32" t="s">
        <v>102</v>
      </c>
      <c r="C25" s="32"/>
      <c r="D25" s="32"/>
    </row>
    <row r="26" spans="1:21" x14ac:dyDescent="0.2">
      <c r="A26" s="31" t="s">
        <v>29</v>
      </c>
      <c r="B26" s="31" t="s">
        <v>59</v>
      </c>
      <c r="C26" s="31" t="s">
        <v>58</v>
      </c>
      <c r="D26" s="31" t="s">
        <v>54</v>
      </c>
      <c r="N26" s="32" t="s">
        <v>101</v>
      </c>
      <c r="O26" s="32"/>
      <c r="P26" s="32"/>
      <c r="S26" s="1" t="s">
        <v>41</v>
      </c>
    </row>
    <row r="27" spans="1:21" x14ac:dyDescent="0.2">
      <c r="A27" s="9" t="s">
        <v>3</v>
      </c>
      <c r="B27" s="8">
        <v>3.8249999999999997</v>
      </c>
      <c r="C27" s="8">
        <v>11.745000000000001</v>
      </c>
      <c r="D27" s="8">
        <v>18.914999999999999</v>
      </c>
      <c r="N27" s="31" t="s">
        <v>59</v>
      </c>
      <c r="O27" s="31" t="s">
        <v>58</v>
      </c>
      <c r="P27" s="31" t="s">
        <v>54</v>
      </c>
      <c r="S27" s="31" t="s">
        <v>59</v>
      </c>
      <c r="T27" s="31" t="s">
        <v>58</v>
      </c>
      <c r="U27" s="31" t="s">
        <v>54</v>
      </c>
    </row>
    <row r="28" spans="1:21" x14ac:dyDescent="0.2">
      <c r="A28" s="9" t="s">
        <v>2</v>
      </c>
      <c r="B28" s="8">
        <v>2.3650000000000002</v>
      </c>
      <c r="C28" s="8">
        <v>7.5625</v>
      </c>
      <c r="D28" s="8">
        <v>11.5075</v>
      </c>
      <c r="M28" s="9" t="s">
        <v>3</v>
      </c>
      <c r="N28" s="8">
        <v>0.57922361830298597</v>
      </c>
      <c r="O28" s="8">
        <v>0.55907661967445221</v>
      </c>
      <c r="P28" s="8">
        <v>0.99754699137434988</v>
      </c>
      <c r="R28" s="9" t="s">
        <v>3</v>
      </c>
      <c r="S28" s="1">
        <f t="shared" ref="S28:U35" si="0">N28/SQRT(4)</f>
        <v>0.28961180915149298</v>
      </c>
      <c r="T28" s="1">
        <f t="shared" si="0"/>
        <v>0.27953830983722611</v>
      </c>
      <c r="U28" s="1">
        <f t="shared" si="0"/>
        <v>0.49877349568717494</v>
      </c>
    </row>
    <row r="29" spans="1:21" x14ac:dyDescent="0.2">
      <c r="A29" s="9" t="s">
        <v>8</v>
      </c>
      <c r="B29" s="8">
        <v>1.7274999999999998</v>
      </c>
      <c r="C29" s="8">
        <v>4.6549999999999994</v>
      </c>
      <c r="D29" s="8">
        <v>10.035</v>
      </c>
      <c r="M29" s="9" t="s">
        <v>2</v>
      </c>
      <c r="N29" s="8">
        <v>0.16010413278029903</v>
      </c>
      <c r="O29" s="8">
        <v>0.44040700872413652</v>
      </c>
      <c r="P29" s="8">
        <v>1.1039134929875505</v>
      </c>
      <c r="R29" s="9" t="s">
        <v>2</v>
      </c>
      <c r="S29" s="1">
        <f t="shared" si="0"/>
        <v>8.0052066390149515E-2</v>
      </c>
      <c r="T29" s="1">
        <f t="shared" si="0"/>
        <v>0.22020350436206826</v>
      </c>
      <c r="U29" s="1">
        <f t="shared" si="0"/>
        <v>0.55195674649377524</v>
      </c>
    </row>
    <row r="30" spans="1:21" x14ac:dyDescent="0.2">
      <c r="A30" s="9" t="s">
        <v>4</v>
      </c>
      <c r="B30" s="8">
        <v>1.17</v>
      </c>
      <c r="C30" s="8">
        <v>4.0250000000000004</v>
      </c>
      <c r="D30" s="8">
        <v>8.3925000000000001</v>
      </c>
      <c r="M30" s="9" t="s">
        <v>8</v>
      </c>
      <c r="N30" s="8">
        <v>0.28756158760632006</v>
      </c>
      <c r="O30" s="8">
        <v>1.3046710952062479</v>
      </c>
      <c r="P30" s="8">
        <v>0.65204805548873179</v>
      </c>
      <c r="R30" s="9" t="s">
        <v>8</v>
      </c>
      <c r="S30" s="1">
        <f t="shared" si="0"/>
        <v>0.14378079380316003</v>
      </c>
      <c r="T30" s="1">
        <f t="shared" si="0"/>
        <v>0.65233554760312396</v>
      </c>
      <c r="U30" s="1">
        <f t="shared" si="0"/>
        <v>0.3260240277443659</v>
      </c>
    </row>
    <row r="31" spans="1:21" x14ac:dyDescent="0.2">
      <c r="A31" s="9" t="s">
        <v>33</v>
      </c>
      <c r="B31" s="8">
        <v>0.76750000000000007</v>
      </c>
      <c r="C31" s="8">
        <v>2.5150000000000001</v>
      </c>
      <c r="D31" s="8">
        <v>4.7575000000000003</v>
      </c>
      <c r="M31" s="9" t="s">
        <v>4</v>
      </c>
      <c r="N31" s="8">
        <v>0.13089435944048147</v>
      </c>
      <c r="O31" s="8">
        <v>0.51668817159547109</v>
      </c>
      <c r="P31" s="8">
        <v>0.69634163071488808</v>
      </c>
      <c r="R31" s="9" t="s">
        <v>4</v>
      </c>
      <c r="S31" s="1">
        <f t="shared" si="0"/>
        <v>6.5447179720240736E-2</v>
      </c>
      <c r="T31" s="1">
        <f t="shared" si="0"/>
        <v>0.25834408579773555</v>
      </c>
      <c r="U31" s="1">
        <f t="shared" si="0"/>
        <v>0.34817081535744404</v>
      </c>
    </row>
    <row r="32" spans="1:21" x14ac:dyDescent="0.2">
      <c r="A32" s="9" t="s">
        <v>7</v>
      </c>
      <c r="B32" s="8">
        <v>0.57999999999999996</v>
      </c>
      <c r="C32" s="8">
        <v>1.6800000000000002</v>
      </c>
      <c r="D32" s="8">
        <v>2.94</v>
      </c>
      <c r="M32" s="9" t="s">
        <v>33</v>
      </c>
      <c r="N32" s="8">
        <v>9.3941471140279717E-2</v>
      </c>
      <c r="O32" s="8">
        <v>0.54543560573178418</v>
      </c>
      <c r="P32" s="8">
        <v>1.115478223304545</v>
      </c>
      <c r="R32" s="9" t="s">
        <v>33</v>
      </c>
      <c r="S32" s="1">
        <f t="shared" si="0"/>
        <v>4.6970735570139859E-2</v>
      </c>
      <c r="T32" s="1">
        <f t="shared" si="0"/>
        <v>0.27271780286589209</v>
      </c>
      <c r="U32" s="1">
        <f t="shared" si="0"/>
        <v>0.55773911165227252</v>
      </c>
    </row>
    <row r="33" spans="1:21" x14ac:dyDescent="0.2">
      <c r="A33" s="9" t="s">
        <v>34</v>
      </c>
      <c r="B33" s="8">
        <v>0.63500000000000001</v>
      </c>
      <c r="C33" s="8">
        <v>1.6625000000000003</v>
      </c>
      <c r="D33" s="8">
        <v>2.7600000000000002</v>
      </c>
      <c r="M33" s="9" t="s">
        <v>7</v>
      </c>
      <c r="N33" s="8">
        <v>0.10099504938362071</v>
      </c>
      <c r="O33" s="8">
        <v>0.57659922534344921</v>
      </c>
      <c r="P33" s="8">
        <v>0.49866488413228716</v>
      </c>
      <c r="R33" s="9" t="s">
        <v>7</v>
      </c>
      <c r="S33" s="1">
        <f t="shared" si="0"/>
        <v>5.0497524691810354E-2</v>
      </c>
      <c r="T33" s="1">
        <f t="shared" si="0"/>
        <v>0.2882996126717246</v>
      </c>
      <c r="U33" s="1">
        <f t="shared" si="0"/>
        <v>0.24933244206614358</v>
      </c>
    </row>
    <row r="34" spans="1:21" x14ac:dyDescent="0.2">
      <c r="A34" s="9" t="s">
        <v>1</v>
      </c>
      <c r="B34" s="8">
        <v>0.48750000000000004</v>
      </c>
      <c r="C34" s="8">
        <v>1.0175000000000001</v>
      </c>
      <c r="D34" s="8">
        <v>2.355</v>
      </c>
      <c r="M34" s="9" t="s">
        <v>34</v>
      </c>
      <c r="N34" s="8">
        <v>4.7958315233126866E-2</v>
      </c>
      <c r="O34" s="8">
        <v>0.30467195473164066</v>
      </c>
      <c r="P34" s="8">
        <v>0.60816664382935737</v>
      </c>
      <c r="R34" s="9" t="s">
        <v>34</v>
      </c>
      <c r="S34" s="1">
        <f t="shared" si="0"/>
        <v>2.3979157616563433E-2</v>
      </c>
      <c r="T34" s="1">
        <f t="shared" si="0"/>
        <v>0.15233597736582033</v>
      </c>
      <c r="U34" s="1">
        <f t="shared" si="0"/>
        <v>0.30408332191467868</v>
      </c>
    </row>
    <row r="35" spans="1:21" x14ac:dyDescent="0.2">
      <c r="M35" s="9" t="s">
        <v>1</v>
      </c>
      <c r="N35" s="8">
        <v>0.11954775893619515</v>
      </c>
      <c r="O35" s="8">
        <v>0.1386542462386201</v>
      </c>
      <c r="P35" s="8">
        <v>1.0147741949156306</v>
      </c>
      <c r="R35" s="9" t="s">
        <v>1</v>
      </c>
      <c r="S35" s="1">
        <f t="shared" si="0"/>
        <v>5.9773879468097577E-2</v>
      </c>
      <c r="T35" s="1">
        <f t="shared" si="0"/>
        <v>6.9327123119310052E-2</v>
      </c>
      <c r="U35" s="1">
        <f t="shared" si="0"/>
        <v>0.50738709745781529</v>
      </c>
    </row>
    <row r="37" spans="1:21" x14ac:dyDescent="0.2">
      <c r="B37" s="32" t="s">
        <v>100</v>
      </c>
      <c r="C37" s="32"/>
      <c r="D37" s="32"/>
    </row>
    <row r="38" spans="1:21" x14ac:dyDescent="0.2">
      <c r="A38" s="31" t="s">
        <v>29</v>
      </c>
      <c r="B38" s="31" t="s">
        <v>59</v>
      </c>
      <c r="C38" s="31" t="s">
        <v>58</v>
      </c>
      <c r="D38" s="31" t="s">
        <v>54</v>
      </c>
    </row>
    <row r="39" spans="1:21" x14ac:dyDescent="0.2">
      <c r="A39" s="9" t="s">
        <v>3</v>
      </c>
      <c r="B39" s="8">
        <v>0</v>
      </c>
      <c r="C39" s="8">
        <v>9.5</v>
      </c>
      <c r="D39" s="8">
        <v>12.75</v>
      </c>
    </row>
    <row r="40" spans="1:21" x14ac:dyDescent="0.2">
      <c r="A40" s="9" t="s">
        <v>2</v>
      </c>
      <c r="B40" s="8">
        <v>0</v>
      </c>
      <c r="C40" s="8">
        <v>6.25</v>
      </c>
      <c r="D40" s="8">
        <v>7.25</v>
      </c>
    </row>
    <row r="41" spans="1:21" x14ac:dyDescent="0.2">
      <c r="A41" s="9" t="s">
        <v>8</v>
      </c>
      <c r="B41" s="8">
        <v>0</v>
      </c>
      <c r="C41" s="8">
        <v>5</v>
      </c>
      <c r="D41" s="8">
        <v>8</v>
      </c>
    </row>
    <row r="42" spans="1:21" x14ac:dyDescent="0.2">
      <c r="A42" s="9" t="s">
        <v>4</v>
      </c>
      <c r="B42" s="8">
        <v>0</v>
      </c>
      <c r="C42" s="8">
        <v>4.25</v>
      </c>
      <c r="D42" s="8">
        <v>8.75</v>
      </c>
    </row>
    <row r="43" spans="1:21" x14ac:dyDescent="0.2">
      <c r="A43" s="9" t="s">
        <v>33</v>
      </c>
      <c r="B43" s="8">
        <v>0</v>
      </c>
      <c r="C43" s="8">
        <v>2.5</v>
      </c>
      <c r="D43" s="8">
        <v>6</v>
      </c>
    </row>
    <row r="44" spans="1:21" x14ac:dyDescent="0.2">
      <c r="A44" s="9" t="s">
        <v>7</v>
      </c>
      <c r="B44" s="8">
        <v>0</v>
      </c>
      <c r="C44" s="8">
        <v>2.25</v>
      </c>
      <c r="D44" s="8">
        <v>2.75</v>
      </c>
    </row>
    <row r="45" spans="1:21" x14ac:dyDescent="0.2">
      <c r="A45" s="9" t="s">
        <v>34</v>
      </c>
      <c r="B45" s="8">
        <v>0</v>
      </c>
      <c r="C45" s="8">
        <v>2</v>
      </c>
      <c r="D45" s="8">
        <v>3.25</v>
      </c>
    </row>
    <row r="46" spans="1:21" x14ac:dyDescent="0.2">
      <c r="A46" s="9" t="s">
        <v>1</v>
      </c>
      <c r="B46" s="8">
        <v>0</v>
      </c>
      <c r="C46" s="8">
        <v>2</v>
      </c>
      <c r="D46" s="8">
        <v>2.5</v>
      </c>
    </row>
    <row r="49" spans="1:21" x14ac:dyDescent="0.2">
      <c r="B49" s="32" t="s">
        <v>99</v>
      </c>
      <c r="C49" s="32"/>
      <c r="D49" s="32"/>
      <c r="N49" s="32" t="s">
        <v>98</v>
      </c>
      <c r="O49" s="32"/>
      <c r="P49" s="32"/>
      <c r="S49" s="1" t="s">
        <v>41</v>
      </c>
    </row>
    <row r="50" spans="1:21" x14ac:dyDescent="0.2">
      <c r="A50" s="31" t="s">
        <v>29</v>
      </c>
      <c r="B50" s="31" t="s">
        <v>59</v>
      </c>
      <c r="C50" s="31" t="s">
        <v>58</v>
      </c>
      <c r="D50" s="31" t="s">
        <v>54</v>
      </c>
      <c r="N50" s="31" t="s">
        <v>59</v>
      </c>
      <c r="O50" s="31" t="s">
        <v>58</v>
      </c>
      <c r="P50" s="31" t="s">
        <v>54</v>
      </c>
      <c r="S50" s="31" t="s">
        <v>59</v>
      </c>
      <c r="T50" s="31" t="s">
        <v>58</v>
      </c>
      <c r="U50" s="31" t="s">
        <v>54</v>
      </c>
    </row>
    <row r="51" spans="1:21" x14ac:dyDescent="0.2">
      <c r="A51" s="9" t="s">
        <v>3</v>
      </c>
      <c r="B51" s="8">
        <v>2.5456727936652412</v>
      </c>
      <c r="C51" s="8">
        <v>3.3064948440689585</v>
      </c>
      <c r="D51" s="8">
        <v>4.4878121830921804</v>
      </c>
      <c r="M51" s="9" t="s">
        <v>3</v>
      </c>
      <c r="N51" s="8">
        <v>0.49373300212607502</v>
      </c>
      <c r="O51" s="8">
        <v>0.49834438986421442</v>
      </c>
      <c r="P51" s="8">
        <v>0.50515356699118152</v>
      </c>
      <c r="R51" s="9" t="s">
        <v>3</v>
      </c>
      <c r="S51" s="1">
        <f t="shared" ref="S51:U58" si="1">N51/SQRT(4)</f>
        <v>0.24686650106303751</v>
      </c>
      <c r="T51" s="1">
        <f t="shared" si="1"/>
        <v>0.24917219493210721</v>
      </c>
      <c r="U51" s="1">
        <f t="shared" si="1"/>
        <v>0.25257678349559076</v>
      </c>
    </row>
    <row r="52" spans="1:21" x14ac:dyDescent="0.2">
      <c r="A52" s="9" t="s">
        <v>2</v>
      </c>
      <c r="B52" s="8">
        <v>1.9093206511613892</v>
      </c>
      <c r="C52" s="8">
        <v>2.5886943124597535</v>
      </c>
      <c r="D52" s="8">
        <v>3.0256054436493001</v>
      </c>
      <c r="M52" s="9" t="s">
        <v>2</v>
      </c>
      <c r="N52" s="8">
        <v>0.12672962993151465</v>
      </c>
      <c r="O52" s="8">
        <v>0.18006970037493275</v>
      </c>
      <c r="P52" s="8">
        <v>0.79451259670141716</v>
      </c>
      <c r="R52" s="9" t="s">
        <v>2</v>
      </c>
      <c r="S52" s="1">
        <f t="shared" si="1"/>
        <v>6.3364814965757327E-2</v>
      </c>
      <c r="T52" s="1">
        <f t="shared" si="1"/>
        <v>9.0034850187466375E-2</v>
      </c>
      <c r="U52" s="1">
        <f t="shared" si="1"/>
        <v>0.39725629835070858</v>
      </c>
    </row>
    <row r="53" spans="1:21" x14ac:dyDescent="0.2">
      <c r="A53" s="9" t="s">
        <v>8</v>
      </c>
      <c r="B53" s="8">
        <v>1.4038097293039233</v>
      </c>
      <c r="C53" s="8">
        <v>1.2100031806019902</v>
      </c>
      <c r="D53" s="8">
        <v>2.9355441198562509</v>
      </c>
      <c r="M53" s="9" t="s">
        <v>8</v>
      </c>
      <c r="N53" s="8">
        <v>0.11161725829089519</v>
      </c>
      <c r="O53" s="8">
        <v>0.37438888417509109</v>
      </c>
      <c r="P53" s="8">
        <v>0.19265944364878604</v>
      </c>
      <c r="R53" s="9" t="s">
        <v>8</v>
      </c>
      <c r="S53" s="1">
        <f t="shared" si="1"/>
        <v>5.5808629145447597E-2</v>
      </c>
      <c r="T53" s="1">
        <f t="shared" si="1"/>
        <v>0.18719444208754554</v>
      </c>
      <c r="U53" s="1">
        <f t="shared" si="1"/>
        <v>9.6329721824393019E-2</v>
      </c>
    </row>
    <row r="54" spans="1:21" x14ac:dyDescent="0.2">
      <c r="A54" s="9" t="s">
        <v>4</v>
      </c>
      <c r="B54" s="8">
        <v>1.0761670122682983</v>
      </c>
      <c r="C54" s="8">
        <v>1.180197696494137</v>
      </c>
      <c r="D54" s="8">
        <v>2.1757806078720172</v>
      </c>
      <c r="M54" s="9" t="s">
        <v>4</v>
      </c>
      <c r="N54" s="8">
        <v>0.13315241404795455</v>
      </c>
      <c r="O54" s="8">
        <v>0.19538820955793385</v>
      </c>
      <c r="P54" s="8">
        <v>0.51505046804186194</v>
      </c>
      <c r="R54" s="9" t="s">
        <v>4</v>
      </c>
      <c r="S54" s="1">
        <f t="shared" si="1"/>
        <v>6.6576207023977277E-2</v>
      </c>
      <c r="T54" s="1">
        <f t="shared" si="1"/>
        <v>9.7694104778966923E-2</v>
      </c>
      <c r="U54" s="1">
        <f t="shared" si="1"/>
        <v>0.25752523402093097</v>
      </c>
    </row>
    <row r="55" spans="1:21" x14ac:dyDescent="0.2">
      <c r="A55" s="9" t="s">
        <v>33</v>
      </c>
      <c r="B55" s="8">
        <v>0.70026423595261234</v>
      </c>
      <c r="C55" s="8">
        <v>0.78924816187670288</v>
      </c>
      <c r="D55" s="8">
        <v>1.2212392732212494</v>
      </c>
      <c r="M55" s="9" t="s">
        <v>33</v>
      </c>
      <c r="N55" s="8">
        <v>0.14185838452823421</v>
      </c>
      <c r="O55" s="8">
        <v>0.20261294269027003</v>
      </c>
      <c r="P55" s="8">
        <v>0.28359141924014636</v>
      </c>
      <c r="R55" s="9" t="s">
        <v>33</v>
      </c>
      <c r="S55" s="1">
        <f t="shared" si="1"/>
        <v>7.0929192264117105E-2</v>
      </c>
      <c r="T55" s="1">
        <f t="shared" si="1"/>
        <v>0.10130647134513501</v>
      </c>
      <c r="U55" s="1">
        <f t="shared" si="1"/>
        <v>0.14179570962007318</v>
      </c>
    </row>
    <row r="56" spans="1:21" x14ac:dyDescent="0.2">
      <c r="A56" s="9" t="s">
        <v>7</v>
      </c>
      <c r="B56" s="8">
        <v>0.54957855578532899</v>
      </c>
      <c r="C56" s="8">
        <v>0.54754864194895558</v>
      </c>
      <c r="D56" s="8">
        <v>0.74589123176055883</v>
      </c>
      <c r="M56" s="9" t="s">
        <v>7</v>
      </c>
      <c r="N56" s="8">
        <v>8.3122979171445066E-2</v>
      </c>
      <c r="O56" s="8">
        <v>0.24904807007024279</v>
      </c>
      <c r="P56" s="8">
        <v>0.10576940406617663</v>
      </c>
      <c r="R56" s="9" t="s">
        <v>7</v>
      </c>
      <c r="S56" s="1">
        <f t="shared" si="1"/>
        <v>4.1561489585722533E-2</v>
      </c>
      <c r="T56" s="1">
        <f t="shared" si="1"/>
        <v>0.1245240350351214</v>
      </c>
      <c r="U56" s="1">
        <f t="shared" si="1"/>
        <v>5.2884702033088316E-2</v>
      </c>
    </row>
    <row r="57" spans="1:21" x14ac:dyDescent="0.2">
      <c r="A57" s="9" t="s">
        <v>34</v>
      </c>
      <c r="B57" s="8">
        <v>0.58401173733005918</v>
      </c>
      <c r="C57" s="8">
        <v>0.45585282786010084</v>
      </c>
      <c r="D57" s="8">
        <v>0.7333667302953184</v>
      </c>
      <c r="M57" s="9" t="s">
        <v>34</v>
      </c>
      <c r="N57" s="8">
        <v>6.7941728246909708E-2</v>
      </c>
      <c r="O57" s="8">
        <v>3.8181429700025117E-2</v>
      </c>
      <c r="P57" s="8">
        <v>0.20687252172593038</v>
      </c>
      <c r="R57" s="9" t="s">
        <v>34</v>
      </c>
      <c r="S57" s="1">
        <f t="shared" si="1"/>
        <v>3.3970864123454854E-2</v>
      </c>
      <c r="T57" s="1">
        <f t="shared" si="1"/>
        <v>1.9090714850012559E-2</v>
      </c>
      <c r="U57" s="1">
        <f t="shared" si="1"/>
        <v>0.10343626086296519</v>
      </c>
    </row>
    <row r="58" spans="1:21" x14ac:dyDescent="0.2">
      <c r="A58" s="9" t="s">
        <v>1</v>
      </c>
      <c r="B58" s="8">
        <v>0.5064115248129446</v>
      </c>
      <c r="C58" s="8">
        <v>0.35988000792661051</v>
      </c>
      <c r="D58" s="8">
        <v>0.61894284795555754</v>
      </c>
      <c r="M58" s="9" t="s">
        <v>1</v>
      </c>
      <c r="N58" s="8">
        <v>0.15667564752365815</v>
      </c>
      <c r="O58" s="8">
        <v>7.4988093428626959E-2</v>
      </c>
      <c r="P58" s="8">
        <v>0.26526840495521276</v>
      </c>
      <c r="R58" s="9" t="s">
        <v>1</v>
      </c>
      <c r="S58" s="1">
        <f t="shared" si="1"/>
        <v>7.8337823761829073E-2</v>
      </c>
      <c r="T58" s="1">
        <f t="shared" si="1"/>
        <v>3.749404671431348E-2</v>
      </c>
      <c r="U58" s="1">
        <f t="shared" si="1"/>
        <v>0.13263420247760638</v>
      </c>
    </row>
    <row r="61" spans="1:21" x14ac:dyDescent="0.2">
      <c r="B61" s="32" t="s">
        <v>97</v>
      </c>
      <c r="C61" s="32"/>
      <c r="D61" s="32"/>
    </row>
    <row r="62" spans="1:21" x14ac:dyDescent="0.2">
      <c r="A62" s="31" t="s">
        <v>29</v>
      </c>
      <c r="B62" s="31" t="s">
        <v>59</v>
      </c>
      <c r="C62" s="31" t="s">
        <v>58</v>
      </c>
      <c r="D62" s="31" t="s">
        <v>54</v>
      </c>
    </row>
    <row r="63" spans="1:21" x14ac:dyDescent="0.2">
      <c r="A63" s="9" t="s">
        <v>3</v>
      </c>
      <c r="B63" s="8">
        <v>6.3706727936652419</v>
      </c>
      <c r="C63" s="8">
        <v>15.051494844068959</v>
      </c>
      <c r="D63" s="8">
        <v>23.40281218309218</v>
      </c>
    </row>
    <row r="64" spans="1:21" x14ac:dyDescent="0.2">
      <c r="A64" s="9" t="s">
        <v>2</v>
      </c>
      <c r="B64" s="8">
        <v>4.2743206511613892</v>
      </c>
      <c r="C64" s="8">
        <v>10.151194312459754</v>
      </c>
      <c r="D64" s="8">
        <v>14.533105443649299</v>
      </c>
    </row>
    <row r="65" spans="1:21" x14ac:dyDescent="0.2">
      <c r="A65" s="9" t="s">
        <v>8</v>
      </c>
      <c r="B65" s="8">
        <v>3.1313097293039238</v>
      </c>
      <c r="C65" s="8">
        <v>5.86500318060199</v>
      </c>
      <c r="D65" s="8">
        <v>12.97054411985625</v>
      </c>
    </row>
    <row r="66" spans="1:21" x14ac:dyDescent="0.2">
      <c r="A66" s="9" t="s">
        <v>4</v>
      </c>
      <c r="B66" s="8">
        <v>2.2461670122682982</v>
      </c>
      <c r="C66" s="8">
        <v>5.2051976964941371</v>
      </c>
      <c r="D66" s="8">
        <v>10.568280607872017</v>
      </c>
    </row>
    <row r="67" spans="1:21" x14ac:dyDescent="0.2">
      <c r="A67" s="9" t="s">
        <v>33</v>
      </c>
      <c r="B67" s="8">
        <v>1.4677642359526124</v>
      </c>
      <c r="C67" s="8">
        <v>3.3042481618767026</v>
      </c>
      <c r="D67" s="8">
        <v>5.9787392732212492</v>
      </c>
    </row>
    <row r="68" spans="1:21" x14ac:dyDescent="0.2">
      <c r="A68" s="9" t="s">
        <v>7</v>
      </c>
      <c r="B68" s="8">
        <v>1.1295785557853288</v>
      </c>
      <c r="C68" s="8">
        <v>2.2275486419489554</v>
      </c>
      <c r="D68" s="8">
        <v>3.685891231760559</v>
      </c>
    </row>
    <row r="69" spans="1:21" x14ac:dyDescent="0.2">
      <c r="A69" s="9" t="s">
        <v>34</v>
      </c>
      <c r="B69" s="8">
        <v>1.2190117373300591</v>
      </c>
      <c r="C69" s="8">
        <v>2.1183528278601012</v>
      </c>
      <c r="D69" s="8">
        <v>3.4933667302953184</v>
      </c>
    </row>
    <row r="70" spans="1:21" x14ac:dyDescent="0.2">
      <c r="A70" s="9" t="s">
        <v>1</v>
      </c>
      <c r="B70" s="8">
        <v>0.99391152481294465</v>
      </c>
      <c r="C70" s="8">
        <v>1.3773800079266103</v>
      </c>
      <c r="D70" s="8">
        <v>2.9739428479555574</v>
      </c>
    </row>
    <row r="73" spans="1:21" x14ac:dyDescent="0.2">
      <c r="B73" s="32" t="s">
        <v>96</v>
      </c>
      <c r="C73" s="32"/>
      <c r="D73" s="32"/>
      <c r="N73" s="32" t="s">
        <v>95</v>
      </c>
      <c r="O73" s="32"/>
      <c r="P73" s="32"/>
      <c r="S73" s="1" t="s">
        <v>41</v>
      </c>
    </row>
    <row r="74" spans="1:21" x14ac:dyDescent="0.2">
      <c r="A74" s="31" t="s">
        <v>29</v>
      </c>
      <c r="B74" s="31" t="s">
        <v>59</v>
      </c>
      <c r="C74" s="31" t="s">
        <v>58</v>
      </c>
      <c r="D74" s="31" t="s">
        <v>54</v>
      </c>
      <c r="N74" s="31" t="s">
        <v>59</v>
      </c>
      <c r="O74" s="31" t="s">
        <v>58</v>
      </c>
      <c r="P74" s="31" t="s">
        <v>54</v>
      </c>
      <c r="S74" s="31" t="s">
        <v>59</v>
      </c>
      <c r="T74" s="31" t="s">
        <v>58</v>
      </c>
      <c r="U74" s="31" t="s">
        <v>54</v>
      </c>
    </row>
    <row r="75" spans="1:21" x14ac:dyDescent="0.2">
      <c r="A75" s="9" t="s">
        <v>3</v>
      </c>
      <c r="B75" s="8">
        <v>10.172855108653884</v>
      </c>
      <c r="C75" s="8">
        <v>21.480803069822329</v>
      </c>
      <c r="D75" s="8">
        <v>9.0021649464016491</v>
      </c>
      <c r="M75" s="9" t="s">
        <v>3</v>
      </c>
      <c r="N75" s="8">
        <v>5.1891027201291653</v>
      </c>
      <c r="O75" s="8">
        <v>13.528873525093694</v>
      </c>
      <c r="P75" s="8">
        <v>12.129849126964583</v>
      </c>
      <c r="R75" s="9" t="s">
        <v>3</v>
      </c>
      <c r="S75" s="1">
        <f t="shared" ref="S75:U82" si="2">N75/SQRT(4)</f>
        <v>2.5945513600645826</v>
      </c>
      <c r="T75" s="1">
        <f t="shared" si="2"/>
        <v>6.7644367625468469</v>
      </c>
      <c r="U75" s="1">
        <f t="shared" si="2"/>
        <v>6.0649245634822915</v>
      </c>
    </row>
    <row r="76" spans="1:21" x14ac:dyDescent="0.2">
      <c r="A76" s="9" t="s">
        <v>2</v>
      </c>
      <c r="B76" s="8">
        <v>13.567402450566362</v>
      </c>
      <c r="C76" s="8">
        <v>24.910872580119452</v>
      </c>
      <c r="D76" s="8">
        <v>16.427243467071719</v>
      </c>
      <c r="M76" s="9" t="s">
        <v>2</v>
      </c>
      <c r="N76" s="8">
        <v>7.2862678854622223</v>
      </c>
      <c r="O76" s="8">
        <v>5.0728922607156077</v>
      </c>
      <c r="P76" s="8">
        <v>13.9813152082209</v>
      </c>
      <c r="R76" s="9" t="s">
        <v>2</v>
      </c>
      <c r="S76" s="1">
        <f t="shared" si="2"/>
        <v>3.6431339427311111</v>
      </c>
      <c r="T76" s="1">
        <f t="shared" si="2"/>
        <v>2.5364461303578039</v>
      </c>
      <c r="U76" s="1">
        <f t="shared" si="2"/>
        <v>6.9906576041104502</v>
      </c>
    </row>
    <row r="77" spans="1:21" x14ac:dyDescent="0.2">
      <c r="A77" s="9" t="s">
        <v>8</v>
      </c>
      <c r="B77" s="8">
        <v>12.428637669900251</v>
      </c>
      <c r="C77" s="8">
        <v>18.391957115840899</v>
      </c>
      <c r="D77" s="8">
        <v>33.335288892974496</v>
      </c>
      <c r="M77" s="9" t="s">
        <v>8</v>
      </c>
      <c r="N77" s="8">
        <v>5.5396675586858803</v>
      </c>
      <c r="O77" s="8">
        <v>4.6685279647280975</v>
      </c>
      <c r="P77" s="8">
        <v>10.732322127140138</v>
      </c>
      <c r="R77" s="9" t="s">
        <v>8</v>
      </c>
      <c r="S77" s="1">
        <f t="shared" si="2"/>
        <v>2.7698337793429402</v>
      </c>
      <c r="T77" s="1">
        <f t="shared" si="2"/>
        <v>2.3342639823640488</v>
      </c>
      <c r="U77" s="1">
        <f t="shared" si="2"/>
        <v>5.3661610635700692</v>
      </c>
    </row>
    <row r="78" spans="1:21" x14ac:dyDescent="0.2">
      <c r="A78" s="9" t="s">
        <v>4</v>
      </c>
      <c r="B78" s="8">
        <v>8.2125634304533381</v>
      </c>
      <c r="C78" s="8">
        <v>26.706167084154551</v>
      </c>
      <c r="D78" s="8">
        <v>23.712416335648115</v>
      </c>
      <c r="M78" s="9" t="s">
        <v>4</v>
      </c>
      <c r="N78" s="8">
        <v>2.3169522374956575</v>
      </c>
      <c r="O78" s="8">
        <v>12.637923992481024</v>
      </c>
      <c r="P78" s="8">
        <v>10.710176225410288</v>
      </c>
      <c r="R78" s="9" t="s">
        <v>4</v>
      </c>
      <c r="S78" s="1">
        <f t="shared" si="2"/>
        <v>1.1584761187478287</v>
      </c>
      <c r="T78" s="1">
        <f t="shared" si="2"/>
        <v>6.3189619962405121</v>
      </c>
      <c r="U78" s="1">
        <f t="shared" si="2"/>
        <v>5.3550881127051442</v>
      </c>
    </row>
    <row r="79" spans="1:21" x14ac:dyDescent="0.2">
      <c r="A79" s="9" t="s">
        <v>33</v>
      </c>
      <c r="B79" s="8">
        <v>21.995118943203643</v>
      </c>
      <c r="C79" s="8">
        <v>27.251508497748887</v>
      </c>
      <c r="D79" s="8">
        <v>15.883968449779516</v>
      </c>
      <c r="M79" s="9" t="s">
        <v>33</v>
      </c>
      <c r="N79" s="8">
        <v>5.0920600481540887</v>
      </c>
      <c r="O79" s="8">
        <v>12.563664387851757</v>
      </c>
      <c r="P79" s="8">
        <v>3.8669857626981039</v>
      </c>
      <c r="R79" s="9" t="s">
        <v>33</v>
      </c>
      <c r="S79" s="1">
        <f t="shared" si="2"/>
        <v>2.5460300240770444</v>
      </c>
      <c r="T79" s="1">
        <f t="shared" si="2"/>
        <v>6.2818321939258785</v>
      </c>
      <c r="U79" s="1">
        <f t="shared" si="2"/>
        <v>1.933492881349052</v>
      </c>
    </row>
    <row r="80" spans="1:21" x14ac:dyDescent="0.2">
      <c r="A80" s="9" t="s">
        <v>7</v>
      </c>
      <c r="B80" s="8">
        <v>20.269596135967404</v>
      </c>
      <c r="C80" s="8">
        <v>20.438799314689234</v>
      </c>
      <c r="D80" s="8">
        <v>24.841631818433516</v>
      </c>
      <c r="M80" s="9" t="s">
        <v>7</v>
      </c>
      <c r="N80" s="8">
        <v>8.7386529045807375</v>
      </c>
      <c r="O80" s="8">
        <v>7.0592427157277804</v>
      </c>
      <c r="P80" s="8">
        <v>5.0553996361848732</v>
      </c>
      <c r="R80" s="9" t="s">
        <v>7</v>
      </c>
      <c r="S80" s="1">
        <f t="shared" si="2"/>
        <v>4.3693264522903688</v>
      </c>
      <c r="T80" s="1">
        <f t="shared" si="2"/>
        <v>3.5296213578638902</v>
      </c>
      <c r="U80" s="1">
        <f t="shared" si="2"/>
        <v>2.5276998180924366</v>
      </c>
    </row>
    <row r="81" spans="1:23" x14ac:dyDescent="0.2">
      <c r="A81" s="9" t="s">
        <v>34</v>
      </c>
      <c r="B81" s="8">
        <v>13.010470279775008</v>
      </c>
      <c r="C81" s="8">
        <v>23.223998447385739</v>
      </c>
      <c r="D81" s="8">
        <v>17.188423341844974</v>
      </c>
      <c r="M81" s="9" t="s">
        <v>34</v>
      </c>
      <c r="N81" s="8">
        <v>2.708240369049919</v>
      </c>
      <c r="O81" s="8">
        <v>6.9720254886223705</v>
      </c>
      <c r="P81" s="8">
        <v>9.3031772536426462</v>
      </c>
      <c r="R81" s="9" t="s">
        <v>34</v>
      </c>
      <c r="S81" s="1">
        <f t="shared" si="2"/>
        <v>1.3541201845249595</v>
      </c>
      <c r="T81" s="1">
        <f t="shared" si="2"/>
        <v>3.4860127443111852</v>
      </c>
      <c r="U81" s="1">
        <f t="shared" si="2"/>
        <v>4.6515886268213231</v>
      </c>
    </row>
    <row r="82" spans="1:23" x14ac:dyDescent="0.2">
      <c r="A82" s="9" t="s">
        <v>1</v>
      </c>
      <c r="B82" s="8">
        <v>24.721408868406268</v>
      </c>
      <c r="C82" s="8">
        <v>24.505376580497867</v>
      </c>
      <c r="D82" s="8">
        <v>22.144627986367738</v>
      </c>
      <c r="M82" s="9" t="s">
        <v>1</v>
      </c>
      <c r="N82" s="8">
        <v>9.9447652575306655</v>
      </c>
      <c r="O82" s="8">
        <v>4.2814473719769914</v>
      </c>
      <c r="P82" s="8">
        <v>12.202256611023762</v>
      </c>
      <c r="R82" s="9" t="s">
        <v>1</v>
      </c>
      <c r="S82" s="1">
        <f t="shared" si="2"/>
        <v>4.9723826287653328</v>
      </c>
      <c r="T82" s="1">
        <f t="shared" si="2"/>
        <v>2.1407236859884957</v>
      </c>
      <c r="U82" s="1">
        <f t="shared" si="2"/>
        <v>6.1011283055118808</v>
      </c>
    </row>
    <row r="86" spans="1:23" x14ac:dyDescent="0.2">
      <c r="A86" s="1" t="s">
        <v>94</v>
      </c>
      <c r="N86" s="1" t="s">
        <v>90</v>
      </c>
      <c r="O86" s="1" t="s">
        <v>89</v>
      </c>
      <c r="T86" s="1" t="s">
        <v>41</v>
      </c>
    </row>
    <row r="87" spans="1:23" x14ac:dyDescent="0.2">
      <c r="B87" s="1" t="s">
        <v>59</v>
      </c>
      <c r="C87" s="1" t="s">
        <v>58</v>
      </c>
      <c r="D87" s="1" t="s">
        <v>54</v>
      </c>
      <c r="N87" s="1" t="s">
        <v>29</v>
      </c>
      <c r="O87" s="1" t="s">
        <v>59</v>
      </c>
      <c r="P87" s="1" t="s">
        <v>58</v>
      </c>
      <c r="Q87" s="1" t="s">
        <v>54</v>
      </c>
      <c r="T87" s="1" t="s">
        <v>83</v>
      </c>
      <c r="U87" s="1" t="s">
        <v>59</v>
      </c>
      <c r="V87" s="1" t="s">
        <v>58</v>
      </c>
      <c r="W87" s="1" t="s">
        <v>54</v>
      </c>
    </row>
    <row r="88" spans="1:23" x14ac:dyDescent="0.2">
      <c r="A88" s="1" t="s">
        <v>3</v>
      </c>
      <c r="B88" s="1">
        <v>8.7479890083218095</v>
      </c>
      <c r="C88" s="1">
        <v>15.823671759779787</v>
      </c>
      <c r="D88" s="1">
        <v>21.148630407418793</v>
      </c>
      <c r="N88" s="1" t="s">
        <v>3</v>
      </c>
      <c r="O88" s="1">
        <v>0.83080949763073897</v>
      </c>
      <c r="P88" s="1">
        <v>0.29600071038989578</v>
      </c>
      <c r="Q88" s="1">
        <v>0.55005633924842801</v>
      </c>
      <c r="T88" s="1" t="s">
        <v>3</v>
      </c>
      <c r="U88" s="1">
        <f t="shared" ref="U88:W95" si="3">O88/SQRT(4)</f>
        <v>0.41540474881536948</v>
      </c>
      <c r="V88" s="1">
        <f t="shared" si="3"/>
        <v>0.14800035519494789</v>
      </c>
      <c r="W88" s="1">
        <f t="shared" si="3"/>
        <v>0.275028169624214</v>
      </c>
    </row>
    <row r="89" spans="1:23" x14ac:dyDescent="0.2">
      <c r="A89" s="1" t="s">
        <v>2</v>
      </c>
      <c r="B89" s="1">
        <v>3.902795238952173</v>
      </c>
      <c r="C89" s="1">
        <v>7.266945951100575</v>
      </c>
      <c r="D89" s="1">
        <v>11.306226329674654</v>
      </c>
      <c r="N89" s="1" t="s">
        <v>2</v>
      </c>
      <c r="O89" s="1">
        <v>0.25343140128536501</v>
      </c>
      <c r="P89" s="1">
        <v>0.18585145540155132</v>
      </c>
      <c r="Q89" s="1">
        <v>1.7716424853017281</v>
      </c>
      <c r="T89" s="1" t="s">
        <v>2</v>
      </c>
      <c r="U89" s="1">
        <f t="shared" si="3"/>
        <v>0.1267157006426825</v>
      </c>
      <c r="V89" s="1">
        <f t="shared" si="3"/>
        <v>9.2925727700775659E-2</v>
      </c>
      <c r="W89" s="1">
        <f t="shared" si="3"/>
        <v>0.88582124265086404</v>
      </c>
    </row>
    <row r="90" spans="1:23" x14ac:dyDescent="0.2">
      <c r="A90" s="1" t="s">
        <v>8</v>
      </c>
      <c r="B90" s="1">
        <v>2.8885886922812412</v>
      </c>
      <c r="C90" s="1">
        <v>5.7538589766661712</v>
      </c>
      <c r="D90" s="1">
        <v>14.359034530813316</v>
      </c>
      <c r="N90" s="1" t="s">
        <v>8</v>
      </c>
      <c r="O90" s="1">
        <v>0.30395853802262202</v>
      </c>
      <c r="P90" s="1">
        <v>1.3142676069262931</v>
      </c>
      <c r="Q90" s="1">
        <v>0.23677714185462639</v>
      </c>
      <c r="T90" s="1" t="s">
        <v>8</v>
      </c>
      <c r="U90" s="1">
        <f t="shared" si="3"/>
        <v>0.15197926901131101</v>
      </c>
      <c r="V90" s="1">
        <f t="shared" si="3"/>
        <v>0.65713380346314654</v>
      </c>
      <c r="W90" s="1">
        <f t="shared" si="3"/>
        <v>0.1183885709273132</v>
      </c>
    </row>
    <row r="91" spans="1:23" x14ac:dyDescent="0.2">
      <c r="A91" s="1" t="s">
        <v>4</v>
      </c>
      <c r="B91" s="1">
        <v>1.6398266805052928</v>
      </c>
      <c r="C91" s="1">
        <v>5.2914201257183624</v>
      </c>
      <c r="D91" s="1">
        <v>14.559268592528545</v>
      </c>
      <c r="N91" s="1" t="s">
        <v>4</v>
      </c>
      <c r="O91" s="1">
        <v>0.148386881729765</v>
      </c>
      <c r="P91" s="1">
        <v>1.1598696084338562</v>
      </c>
      <c r="Q91" s="1">
        <v>0.32547514502105745</v>
      </c>
      <c r="T91" s="1" t="s">
        <v>4</v>
      </c>
      <c r="U91" s="1">
        <f t="shared" si="3"/>
        <v>7.4193440864882498E-2</v>
      </c>
      <c r="V91" s="1">
        <f t="shared" si="3"/>
        <v>0.57993480421692811</v>
      </c>
      <c r="W91" s="1">
        <f t="shared" si="3"/>
        <v>0.16273757251052873</v>
      </c>
    </row>
    <row r="92" spans="1:23" x14ac:dyDescent="0.2">
      <c r="A92" s="1" t="s">
        <v>33</v>
      </c>
      <c r="B92" s="1">
        <v>0.99370129307831268</v>
      </c>
      <c r="C92" s="1">
        <v>3.44998298001242</v>
      </c>
      <c r="D92" s="1">
        <v>7.6646864366674077</v>
      </c>
      <c r="N92" s="1" t="s">
        <v>33</v>
      </c>
      <c r="O92" s="1">
        <v>0.17431440280318389</v>
      </c>
      <c r="P92" s="1">
        <v>1.0248182881688399</v>
      </c>
      <c r="Q92" s="1">
        <v>1.3810715748501814</v>
      </c>
      <c r="T92" s="1" t="s">
        <v>33</v>
      </c>
      <c r="U92" s="1">
        <f t="shared" si="3"/>
        <v>8.7157201401591944E-2</v>
      </c>
      <c r="V92" s="1">
        <f t="shared" si="3"/>
        <v>0.51240914408441995</v>
      </c>
      <c r="W92" s="1">
        <f t="shared" si="3"/>
        <v>0.6905357874250907</v>
      </c>
    </row>
    <row r="93" spans="1:23" x14ac:dyDescent="0.2">
      <c r="A93" s="1" t="s">
        <v>34</v>
      </c>
      <c r="B93" s="1">
        <v>0.75204304660567156</v>
      </c>
      <c r="C93" s="1">
        <v>1.7681006521357847</v>
      </c>
      <c r="D93" s="1">
        <v>4.4499543522253973</v>
      </c>
      <c r="N93" s="1" t="s">
        <v>34</v>
      </c>
      <c r="O93" s="1">
        <v>0.10711885459156155</v>
      </c>
      <c r="P93" s="1">
        <v>0.49580651634694822</v>
      </c>
      <c r="Q93" s="1">
        <v>1.3141950539375431</v>
      </c>
      <c r="T93" s="1" t="s">
        <v>34</v>
      </c>
      <c r="U93" s="1">
        <f t="shared" si="3"/>
        <v>5.3559427295780775E-2</v>
      </c>
      <c r="V93" s="1">
        <f t="shared" si="3"/>
        <v>0.24790325817347411</v>
      </c>
      <c r="W93" s="1">
        <f t="shared" si="3"/>
        <v>0.65709752696877155</v>
      </c>
    </row>
    <row r="94" spans="1:23" x14ac:dyDescent="0.2">
      <c r="A94" s="1" t="s">
        <v>7</v>
      </c>
      <c r="B94" s="1">
        <v>0.67609286491786436</v>
      </c>
      <c r="C94" s="1">
        <v>2.0278615605561225</v>
      </c>
      <c r="D94" s="1">
        <v>5.108315358847995</v>
      </c>
      <c r="N94" s="1" t="s">
        <v>7</v>
      </c>
      <c r="O94" s="1">
        <v>0.14022776363669892</v>
      </c>
      <c r="P94" s="1">
        <v>0.95224361287383341</v>
      </c>
      <c r="Q94" s="1">
        <v>1.6331833837208427</v>
      </c>
      <c r="T94" s="1" t="s">
        <v>7</v>
      </c>
      <c r="U94" s="1">
        <f t="shared" si="3"/>
        <v>7.0113881818349461E-2</v>
      </c>
      <c r="V94" s="1">
        <f t="shared" si="3"/>
        <v>0.47612180643691671</v>
      </c>
      <c r="W94" s="1">
        <f t="shared" si="3"/>
        <v>0.81659169186042135</v>
      </c>
    </row>
    <row r="95" spans="1:23" x14ac:dyDescent="0.2">
      <c r="A95" s="1" t="s">
        <v>1</v>
      </c>
      <c r="B95" s="1">
        <v>0.51045301769307927</v>
      </c>
      <c r="C95" s="1">
        <v>0.99307833656816857</v>
      </c>
      <c r="D95" s="1">
        <v>3.5262506983396529</v>
      </c>
      <c r="N95" s="1" t="s">
        <v>1</v>
      </c>
      <c r="O95" s="1">
        <v>0.12820497400078559</v>
      </c>
      <c r="P95" s="1">
        <v>0.15376224889162024</v>
      </c>
      <c r="Q95" s="1">
        <v>2.0186935687168761</v>
      </c>
      <c r="T95" s="1" t="s">
        <v>1</v>
      </c>
      <c r="U95" s="1">
        <f t="shared" si="3"/>
        <v>6.4102487000392797E-2</v>
      </c>
      <c r="V95" s="1">
        <f t="shared" si="3"/>
        <v>7.688112444581012E-2</v>
      </c>
      <c r="W95" s="1">
        <f t="shared" si="3"/>
        <v>1.0093467843584381</v>
      </c>
    </row>
    <row r="98" spans="1:23" x14ac:dyDescent="0.2">
      <c r="A98" s="1" t="s">
        <v>93</v>
      </c>
    </row>
    <row r="99" spans="1:23" x14ac:dyDescent="0.2">
      <c r="B99" s="1" t="s">
        <v>59</v>
      </c>
      <c r="C99" s="1" t="s">
        <v>58</v>
      </c>
      <c r="D99" s="1" t="s">
        <v>54</v>
      </c>
    </row>
    <row r="100" spans="1:23" x14ac:dyDescent="0.2">
      <c r="A100" s="1" t="s">
        <v>3</v>
      </c>
      <c r="B100" s="1">
        <v>3.2883409677147335</v>
      </c>
      <c r="C100" s="1">
        <v>2.6973376717656263</v>
      </c>
      <c r="D100" s="1">
        <v>2.9404494378140944</v>
      </c>
      <c r="N100" s="1" t="s">
        <v>92</v>
      </c>
      <c r="O100" s="1" t="s">
        <v>89</v>
      </c>
      <c r="T100" s="1" t="s">
        <v>41</v>
      </c>
    </row>
    <row r="101" spans="1:23" x14ac:dyDescent="0.2">
      <c r="A101" s="1" t="s">
        <v>2</v>
      </c>
      <c r="B101" s="1">
        <v>2.0855672260535805</v>
      </c>
      <c r="C101" s="1">
        <v>2.1529798702150686</v>
      </c>
      <c r="D101" s="1">
        <v>2.1951806449609856</v>
      </c>
      <c r="N101" s="1" t="s">
        <v>29</v>
      </c>
      <c r="O101" s="1" t="s">
        <v>59</v>
      </c>
      <c r="P101" s="1" t="s">
        <v>58</v>
      </c>
      <c r="Q101" s="1" t="s">
        <v>54</v>
      </c>
      <c r="T101" s="1" t="s">
        <v>83</v>
      </c>
      <c r="U101" s="1" t="s">
        <v>59</v>
      </c>
      <c r="V101" s="1" t="s">
        <v>58</v>
      </c>
      <c r="W101" s="1" t="s">
        <v>54</v>
      </c>
    </row>
    <row r="102" spans="1:23" x14ac:dyDescent="0.2">
      <c r="A102" s="1" t="s">
        <v>8</v>
      </c>
      <c r="B102" s="1">
        <v>5.681687852487542</v>
      </c>
      <c r="C102" s="1">
        <v>1.5983985221338872</v>
      </c>
      <c r="D102" s="1">
        <v>12.639043600834473</v>
      </c>
      <c r="N102" s="1" t="s">
        <v>3</v>
      </c>
      <c r="O102" s="1">
        <v>0.55553467328423822</v>
      </c>
      <c r="P102" s="1">
        <v>0.57662656332814133</v>
      </c>
      <c r="Q102" s="1">
        <v>0.43629335351286047</v>
      </c>
      <c r="T102" s="1" t="s">
        <v>3</v>
      </c>
      <c r="U102" s="1">
        <f t="shared" ref="U102:W109" si="4">O102/SQRT(4)</f>
        <v>0.27776733664211911</v>
      </c>
      <c r="V102" s="1">
        <f t="shared" si="4"/>
        <v>0.28831328166407066</v>
      </c>
      <c r="W102" s="1">
        <f t="shared" si="4"/>
        <v>0.21814667675643024</v>
      </c>
    </row>
    <row r="103" spans="1:23" x14ac:dyDescent="0.2">
      <c r="A103" s="1" t="s">
        <v>4</v>
      </c>
      <c r="B103" s="1">
        <v>1.1909163980927349</v>
      </c>
      <c r="C103" s="1">
        <v>1.2882167085319369</v>
      </c>
      <c r="D103" s="1">
        <v>2.6713992694568249</v>
      </c>
      <c r="N103" s="1" t="s">
        <v>2</v>
      </c>
      <c r="O103" s="1">
        <v>0.11549340726096359</v>
      </c>
      <c r="P103" s="1">
        <v>0.26063299682509011</v>
      </c>
      <c r="Q103" s="1">
        <v>0.67749674829736906</v>
      </c>
      <c r="T103" s="1" t="s">
        <v>2</v>
      </c>
      <c r="U103" s="1">
        <f t="shared" si="4"/>
        <v>5.7746703630481795E-2</v>
      </c>
      <c r="V103" s="1">
        <f t="shared" si="4"/>
        <v>0.13031649841254506</v>
      </c>
      <c r="W103" s="1">
        <f t="shared" si="4"/>
        <v>0.33874837414868453</v>
      </c>
    </row>
    <row r="104" spans="1:23" x14ac:dyDescent="0.2">
      <c r="A104" s="1" t="s">
        <v>33</v>
      </c>
      <c r="B104" s="1">
        <v>0.7861186376580469</v>
      </c>
      <c r="C104" s="1">
        <v>0.97313383491068728</v>
      </c>
      <c r="D104" s="1">
        <v>1.2722415715024962</v>
      </c>
      <c r="N104" s="1" t="s">
        <v>8</v>
      </c>
      <c r="O104" s="1">
        <v>1.4213140370173183</v>
      </c>
      <c r="P104" s="1">
        <v>0.51424110343868035</v>
      </c>
      <c r="Q104" s="1">
        <v>5.3535326670512937</v>
      </c>
      <c r="T104" s="1" t="s">
        <v>8</v>
      </c>
      <c r="U104" s="1">
        <f t="shared" si="4"/>
        <v>0.71065701850865914</v>
      </c>
      <c r="V104" s="1">
        <f t="shared" si="4"/>
        <v>0.25712055171934017</v>
      </c>
      <c r="W104" s="1">
        <f t="shared" si="4"/>
        <v>2.6767663335256469</v>
      </c>
    </row>
    <row r="105" spans="1:23" x14ac:dyDescent="0.2">
      <c r="A105" s="1" t="s">
        <v>34</v>
      </c>
      <c r="B105" s="1">
        <v>0.58281578170139126</v>
      </c>
      <c r="C105" s="1">
        <v>0.40758245424518302</v>
      </c>
      <c r="D105" s="1">
        <v>0.72579773709338258</v>
      </c>
      <c r="N105" s="1" t="s">
        <v>4</v>
      </c>
      <c r="O105" s="1">
        <v>0.12031347423126594</v>
      </c>
      <c r="P105" s="1">
        <v>0.28640360062803433</v>
      </c>
      <c r="Q105" s="1">
        <v>0.67483336416149775</v>
      </c>
      <c r="T105" s="1" t="s">
        <v>4</v>
      </c>
      <c r="U105" s="1">
        <f t="shared" si="4"/>
        <v>6.015673711563297E-2</v>
      </c>
      <c r="V105" s="1">
        <f t="shared" si="4"/>
        <v>0.14320180031401716</v>
      </c>
      <c r="W105" s="1">
        <f t="shared" si="4"/>
        <v>0.33741668208074888</v>
      </c>
    </row>
    <row r="106" spans="1:23" x14ac:dyDescent="0.2">
      <c r="A106" s="1" t="s">
        <v>7</v>
      </c>
      <c r="B106" s="1">
        <v>0.69824552298757991</v>
      </c>
      <c r="C106" s="1">
        <v>0.64643752712241653</v>
      </c>
      <c r="D106" s="1">
        <v>0.76167645196016442</v>
      </c>
      <c r="N106" s="1" t="s">
        <v>33</v>
      </c>
      <c r="O106" s="1">
        <v>0.16552984762356324</v>
      </c>
      <c r="P106" s="1">
        <v>0.38544376609986636</v>
      </c>
      <c r="Q106" s="1">
        <v>0.33514595744384607</v>
      </c>
      <c r="T106" s="1" t="s">
        <v>33</v>
      </c>
      <c r="U106" s="1">
        <f t="shared" si="4"/>
        <v>8.2764923811781618E-2</v>
      </c>
      <c r="V106" s="1">
        <f t="shared" si="4"/>
        <v>0.19272188304993318</v>
      </c>
      <c r="W106" s="1">
        <f t="shared" si="4"/>
        <v>0.16757297872192303</v>
      </c>
    </row>
    <row r="107" spans="1:23" x14ac:dyDescent="0.2">
      <c r="A107" s="1" t="s">
        <v>1</v>
      </c>
      <c r="B107" s="1">
        <v>0.48019389156008835</v>
      </c>
      <c r="C107" s="1">
        <v>0.29148093077359771</v>
      </c>
      <c r="D107" s="1">
        <v>0.55183212467788723</v>
      </c>
      <c r="N107" s="1" t="s">
        <v>34</v>
      </c>
      <c r="O107" s="1">
        <v>0.10879017996308321</v>
      </c>
      <c r="P107" s="1">
        <v>7.0647736713832926E-2</v>
      </c>
      <c r="Q107" s="1">
        <v>0.22673357607847019</v>
      </c>
      <c r="T107" s="1" t="s">
        <v>34</v>
      </c>
      <c r="U107" s="1">
        <f t="shared" si="4"/>
        <v>5.4395089981541606E-2</v>
      </c>
      <c r="V107" s="1">
        <f t="shared" si="4"/>
        <v>3.5323868356916463E-2</v>
      </c>
      <c r="W107" s="1">
        <f t="shared" si="4"/>
        <v>0.1133667880392351</v>
      </c>
    </row>
    <row r="108" spans="1:23" x14ac:dyDescent="0.2">
      <c r="N108" s="1" t="s">
        <v>7</v>
      </c>
      <c r="O108" s="1">
        <v>0.12127599632226642</v>
      </c>
      <c r="P108" s="1">
        <v>0.41005298206708457</v>
      </c>
      <c r="Q108" s="1">
        <v>0.13697695466233908</v>
      </c>
      <c r="T108" s="1" t="s">
        <v>7</v>
      </c>
      <c r="U108" s="1">
        <f t="shared" si="4"/>
        <v>6.0637998161133209E-2</v>
      </c>
      <c r="V108" s="1">
        <f t="shared" si="4"/>
        <v>0.20502649103354229</v>
      </c>
      <c r="W108" s="1">
        <f t="shared" si="4"/>
        <v>6.8488477331169542E-2</v>
      </c>
    </row>
    <row r="109" spans="1:23" x14ac:dyDescent="0.2">
      <c r="N109" s="1" t="s">
        <v>1</v>
      </c>
      <c r="O109" s="1">
        <v>0.15332894294982902</v>
      </c>
      <c r="P109" s="1">
        <v>6.8003824000263155E-2</v>
      </c>
      <c r="Q109" s="1">
        <v>0.35209519417473872</v>
      </c>
      <c r="T109" s="1" t="s">
        <v>1</v>
      </c>
      <c r="U109" s="1">
        <f t="shared" si="4"/>
        <v>7.6664471474914508E-2</v>
      </c>
      <c r="V109" s="1">
        <f t="shared" si="4"/>
        <v>3.4001912000131577E-2</v>
      </c>
      <c r="W109" s="1">
        <f t="shared" si="4"/>
        <v>0.17604759708736936</v>
      </c>
    </row>
    <row r="122" spans="19:19" x14ac:dyDescent="0.2">
      <c r="S122" s="1" t="s">
        <v>91</v>
      </c>
    </row>
  </sheetData>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BD4BE1-7583-0748-AC4A-E2CC06C30379}">
  <dimension ref="A3:B36"/>
  <sheetViews>
    <sheetView topLeftCell="A21" workbookViewId="0">
      <selection activeCell="D5" sqref="D5"/>
    </sheetView>
  </sheetViews>
  <sheetFormatPr baseColWidth="10" defaultColWidth="8.83203125" defaultRowHeight="15" x14ac:dyDescent="0.2"/>
  <cols>
    <col min="1" max="1" width="13.1640625" style="1" bestFit="1" customWidth="1"/>
    <col min="2" max="2" width="23.6640625" style="1" customWidth="1"/>
    <col min="3" max="16384" width="8.83203125" style="1"/>
  </cols>
  <sheetData>
    <row r="3" spans="1:2" x14ac:dyDescent="0.2">
      <c r="A3" s="10" t="s">
        <v>29</v>
      </c>
      <c r="B3" s="1" t="s">
        <v>30</v>
      </c>
    </row>
    <row r="4" spans="1:2" x14ac:dyDescent="0.2">
      <c r="A4" s="9" t="s">
        <v>6</v>
      </c>
      <c r="B4" s="8">
        <v>4.87968009478673</v>
      </c>
    </row>
    <row r="5" spans="1:2" x14ac:dyDescent="0.2">
      <c r="A5" s="9" t="s">
        <v>1</v>
      </c>
      <c r="B5" s="8">
        <v>6.0037128712871297</v>
      </c>
    </row>
    <row r="6" spans="1:2" x14ac:dyDescent="0.2">
      <c r="A6" s="9" t="s">
        <v>4</v>
      </c>
      <c r="B6" s="8">
        <v>5.8268599999999999</v>
      </c>
    </row>
    <row r="7" spans="1:2" x14ac:dyDescent="0.2">
      <c r="A7" s="9" t="s">
        <v>5</v>
      </c>
      <c r="B7" s="8">
        <v>5.3504784688995226</v>
      </c>
    </row>
    <row r="8" spans="1:2" x14ac:dyDescent="0.2">
      <c r="A8" s="9" t="s">
        <v>2</v>
      </c>
      <c r="B8" s="8">
        <v>7.1167105263157886</v>
      </c>
    </row>
    <row r="9" spans="1:2" x14ac:dyDescent="0.2">
      <c r="A9" s="9" t="s">
        <v>3</v>
      </c>
      <c r="B9" s="8">
        <v>10.419113300492608</v>
      </c>
    </row>
    <row r="10" spans="1:2" x14ac:dyDescent="0.2">
      <c r="A10" s="9" t="s">
        <v>7</v>
      </c>
      <c r="B10" s="8">
        <v>4.7870232558139527</v>
      </c>
    </row>
    <row r="11" spans="1:2" x14ac:dyDescent="0.2">
      <c r="A11" s="9" t="s">
        <v>17</v>
      </c>
      <c r="B11" s="8">
        <v>7.4420904522613078</v>
      </c>
    </row>
    <row r="12" spans="1:2" x14ac:dyDescent="0.2">
      <c r="A12" s="9" t="s">
        <v>27</v>
      </c>
      <c r="B12" s="8">
        <v>6.4782086212321301</v>
      </c>
    </row>
    <row r="16" spans="1:2" x14ac:dyDescent="0.2">
      <c r="A16" s="10" t="s">
        <v>29</v>
      </c>
      <c r="B16" s="1" t="s">
        <v>28</v>
      </c>
    </row>
    <row r="17" spans="1:2" x14ac:dyDescent="0.2">
      <c r="A17" s="9" t="s">
        <v>6</v>
      </c>
      <c r="B17" s="8">
        <v>3.3662974488120105E-2</v>
      </c>
    </row>
    <row r="18" spans="1:2" x14ac:dyDescent="0.2">
      <c r="A18" s="9" t="s">
        <v>1</v>
      </c>
      <c r="B18" s="8">
        <v>0.80862211115886307</v>
      </c>
    </row>
    <row r="19" spans="1:2" x14ac:dyDescent="0.2">
      <c r="A19" s="9" t="s">
        <v>4</v>
      </c>
      <c r="B19" s="8">
        <v>1.2615633504505477</v>
      </c>
    </row>
    <row r="20" spans="1:2" x14ac:dyDescent="0.2">
      <c r="A20" s="9" t="s">
        <v>5</v>
      </c>
      <c r="B20" s="8">
        <v>3.3629863181697112E-2</v>
      </c>
    </row>
    <row r="21" spans="1:2" x14ac:dyDescent="0.2">
      <c r="A21" s="9" t="s">
        <v>2</v>
      </c>
      <c r="B21" s="8">
        <v>0.13509461135294537</v>
      </c>
    </row>
    <row r="22" spans="1:2" x14ac:dyDescent="0.2">
      <c r="A22" s="9" t="s">
        <v>3</v>
      </c>
      <c r="B22" s="8">
        <v>0.6406457103243024</v>
      </c>
    </row>
    <row r="23" spans="1:2" x14ac:dyDescent="0.2">
      <c r="A23" s="9" t="s">
        <v>7</v>
      </c>
      <c r="B23" s="8">
        <v>0.1000473873660631</v>
      </c>
    </row>
    <row r="24" spans="1:2" x14ac:dyDescent="0.2">
      <c r="A24" s="9" t="s">
        <v>17</v>
      </c>
      <c r="B24" s="8">
        <v>2.2015965063765619</v>
      </c>
    </row>
    <row r="25" spans="1:2" x14ac:dyDescent="0.2">
      <c r="A25" s="9" t="s">
        <v>27</v>
      </c>
      <c r="B25" s="8">
        <v>1.9311742728448931</v>
      </c>
    </row>
    <row r="28" spans="1:2" x14ac:dyDescent="0.2">
      <c r="A28" s="1" t="str">
        <f t="shared" ref="A28:A36" si="0">A16</f>
        <v>Row Labels</v>
      </c>
      <c r="B28" s="1" t="s">
        <v>26</v>
      </c>
    </row>
    <row r="29" spans="1:2" x14ac:dyDescent="0.2">
      <c r="A29" s="1" t="str">
        <f t="shared" si="0"/>
        <v>2S gasified</v>
      </c>
      <c r="B29" s="7">
        <f t="shared" ref="B29:B36" si="1">B17/SQRT(2)</f>
        <v>2.3803317535459473E-2</v>
      </c>
    </row>
    <row r="30" spans="1:2" x14ac:dyDescent="0.2">
      <c r="A30" s="1" t="str">
        <f t="shared" si="0"/>
        <v>Control</v>
      </c>
      <c r="B30" s="7">
        <f t="shared" si="1"/>
        <v>0.5717821782178143</v>
      </c>
    </row>
    <row r="31" spans="1:2" x14ac:dyDescent="0.2">
      <c r="A31" s="1" t="str">
        <f t="shared" si="0"/>
        <v>Incinerated</v>
      </c>
      <c r="B31" s="7">
        <f t="shared" si="1"/>
        <v>0.89206000000000318</v>
      </c>
    </row>
    <row r="32" spans="1:2" x14ac:dyDescent="0.2">
      <c r="A32" s="1" t="str">
        <f t="shared" si="0"/>
        <v>LT gasified</v>
      </c>
      <c r="B32" s="7">
        <f t="shared" si="1"/>
        <v>2.3779904306153829E-2</v>
      </c>
    </row>
    <row r="33" spans="1:2" x14ac:dyDescent="0.2">
      <c r="A33" s="1" t="str">
        <f t="shared" si="0"/>
        <v>P20</v>
      </c>
      <c r="B33" s="7">
        <f t="shared" si="1"/>
        <v>9.5526315789428815E-2</v>
      </c>
    </row>
    <row r="34" spans="1:2" x14ac:dyDescent="0.2">
      <c r="A34" s="1" t="str">
        <f t="shared" si="0"/>
        <v>P50</v>
      </c>
      <c r="B34" s="7">
        <f t="shared" si="1"/>
        <v>0.45300492610838677</v>
      </c>
    </row>
    <row r="35" spans="1:2" x14ac:dyDescent="0.2">
      <c r="A35" s="1" t="str">
        <f t="shared" si="0"/>
        <v>Pyrolysed</v>
      </c>
      <c r="B35" s="7">
        <f t="shared" si="1"/>
        <v>7.0744186046540536E-2</v>
      </c>
    </row>
    <row r="36" spans="1:2" x14ac:dyDescent="0.2">
      <c r="A36" s="1" t="str">
        <f t="shared" si="0"/>
        <v xml:space="preserve">Raw </v>
      </c>
      <c r="B36" s="7">
        <f t="shared" si="1"/>
        <v>1.5567638190954789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D08D9A-5BD5-684F-A501-F6CAF0D2BDDB}">
  <dimension ref="A1:H22"/>
  <sheetViews>
    <sheetView zoomScaleNormal="100" workbookViewId="0">
      <selection activeCell="D5" sqref="D5"/>
    </sheetView>
  </sheetViews>
  <sheetFormatPr baseColWidth="10" defaultColWidth="8.83203125" defaultRowHeight="15" x14ac:dyDescent="0.2"/>
  <cols>
    <col min="1" max="1" width="8.83203125" style="1"/>
    <col min="2" max="2" width="20.5" style="1" bestFit="1" customWidth="1"/>
    <col min="3" max="3" width="14.5" style="1" bestFit="1" customWidth="1"/>
    <col min="4" max="4" width="32.6640625" style="1" bestFit="1" customWidth="1"/>
    <col min="5" max="6" width="32.6640625" style="1" customWidth="1"/>
    <col min="7" max="7" width="21" style="1" bestFit="1" customWidth="1"/>
    <col min="8" max="16384" width="8.83203125" style="1"/>
  </cols>
  <sheetData>
    <row r="1" spans="1:8" s="5" customFormat="1" x14ac:dyDescent="0.2">
      <c r="A1" s="5" t="s">
        <v>15</v>
      </c>
      <c r="B1" s="5" t="s">
        <v>14</v>
      </c>
      <c r="C1" s="5" t="s">
        <v>25</v>
      </c>
      <c r="D1" s="5" t="s">
        <v>39</v>
      </c>
      <c r="E1" s="5" t="s">
        <v>38</v>
      </c>
      <c r="F1" s="5" t="s">
        <v>37</v>
      </c>
      <c r="G1" s="5" t="s">
        <v>36</v>
      </c>
      <c r="H1" s="5" t="s">
        <v>35</v>
      </c>
    </row>
    <row r="2" spans="1:8" x14ac:dyDescent="0.2">
      <c r="A2" s="1">
        <v>1</v>
      </c>
      <c r="B2" s="1" t="s">
        <v>8</v>
      </c>
      <c r="C2" s="2">
        <v>50</v>
      </c>
      <c r="D2" s="1">
        <v>31.454000000000001</v>
      </c>
      <c r="E2" s="1">
        <v>11</v>
      </c>
      <c r="F2" s="1">
        <f t="shared" ref="F2:F19" si="0">D2-9.8425</f>
        <v>21.611499999999999</v>
      </c>
      <c r="G2" s="12">
        <f>D2*E2/3.14/(25*60*60)</f>
        <v>1.2243241330502476E-3</v>
      </c>
      <c r="H2" s="7">
        <f t="shared" ref="H2:H19" si="1">G2*0.91/(6.55*10^-6)</f>
        <v>170.09694062224818</v>
      </c>
    </row>
    <row r="3" spans="1:8" x14ac:dyDescent="0.2">
      <c r="A3" s="1">
        <v>2</v>
      </c>
      <c r="B3" s="1" t="s">
        <v>8</v>
      </c>
      <c r="C3" s="2">
        <v>50</v>
      </c>
      <c r="D3" s="1">
        <v>34.218000000000004</v>
      </c>
      <c r="E3" s="1">
        <v>11</v>
      </c>
      <c r="F3" s="1">
        <f t="shared" si="0"/>
        <v>24.375500000000002</v>
      </c>
      <c r="G3" s="12">
        <f t="shared" ref="G3:G19" si="2">F3*E3/3.14/(25*60*60)</f>
        <v>9.4879865534324152E-4</v>
      </c>
      <c r="H3" s="7">
        <f t="shared" si="1"/>
        <v>131.81782845226715</v>
      </c>
    </row>
    <row r="4" spans="1:8" x14ac:dyDescent="0.2">
      <c r="A4" s="1">
        <v>3</v>
      </c>
      <c r="B4" s="1" t="s">
        <v>7</v>
      </c>
      <c r="C4" s="2">
        <v>50</v>
      </c>
      <c r="D4" s="1">
        <v>21.068000000000001</v>
      </c>
      <c r="E4" s="1">
        <v>11</v>
      </c>
      <c r="F4" s="1">
        <f t="shared" si="0"/>
        <v>11.225500000000002</v>
      </c>
      <c r="G4" s="12">
        <f t="shared" si="2"/>
        <v>4.369444444444445E-4</v>
      </c>
      <c r="H4" s="7">
        <f t="shared" si="1"/>
        <v>60.705258693808332</v>
      </c>
    </row>
    <row r="5" spans="1:8" x14ac:dyDescent="0.2">
      <c r="A5" s="1">
        <v>4</v>
      </c>
      <c r="B5" s="1" t="s">
        <v>7</v>
      </c>
      <c r="C5" s="2">
        <v>50</v>
      </c>
      <c r="D5" s="1">
        <v>22.93</v>
      </c>
      <c r="E5" s="1">
        <v>11</v>
      </c>
      <c r="F5" s="1">
        <f t="shared" si="0"/>
        <v>13.0875</v>
      </c>
      <c r="G5" s="12">
        <f t="shared" si="2"/>
        <v>5.0942144373673033E-4</v>
      </c>
      <c r="H5" s="7">
        <f t="shared" si="1"/>
        <v>70.774582259606817</v>
      </c>
    </row>
    <row r="6" spans="1:8" x14ac:dyDescent="0.2">
      <c r="A6" s="1">
        <v>5</v>
      </c>
      <c r="B6" s="1" t="s">
        <v>34</v>
      </c>
      <c r="C6" s="2">
        <v>50</v>
      </c>
      <c r="D6" s="1">
        <v>22.463999999999999</v>
      </c>
      <c r="E6" s="1">
        <v>11</v>
      </c>
      <c r="F6" s="1">
        <f t="shared" si="0"/>
        <v>12.621499999999999</v>
      </c>
      <c r="G6" s="12">
        <f t="shared" si="2"/>
        <v>4.9128273177636227E-4</v>
      </c>
      <c r="H6" s="7">
        <f t="shared" si="1"/>
        <v>68.254547468166379</v>
      </c>
    </row>
    <row r="7" spans="1:8" x14ac:dyDescent="0.2">
      <c r="A7" s="1">
        <v>6</v>
      </c>
      <c r="B7" s="1" t="s">
        <v>34</v>
      </c>
      <c r="C7" s="2">
        <v>50</v>
      </c>
      <c r="D7" s="1">
        <v>18.542999999999999</v>
      </c>
      <c r="E7" s="1">
        <v>11</v>
      </c>
      <c r="F7" s="1">
        <f t="shared" si="0"/>
        <v>8.7004999999999999</v>
      </c>
      <c r="G7" s="12">
        <f t="shared" si="2"/>
        <v>3.3866065109695685E-4</v>
      </c>
      <c r="H7" s="7">
        <f t="shared" si="1"/>
        <v>47.050563740187911</v>
      </c>
    </row>
    <row r="8" spans="1:8" x14ac:dyDescent="0.2">
      <c r="A8" s="1">
        <v>7</v>
      </c>
      <c r="B8" s="1" t="s">
        <v>33</v>
      </c>
      <c r="C8" s="2">
        <v>50</v>
      </c>
      <c r="D8" s="1">
        <v>25.779</v>
      </c>
      <c r="E8" s="1">
        <v>11</v>
      </c>
      <c r="F8" s="1">
        <f t="shared" si="0"/>
        <v>15.936500000000001</v>
      </c>
      <c r="G8" s="12">
        <f t="shared" si="2"/>
        <v>6.2031670205237087E-4</v>
      </c>
      <c r="H8" s="7">
        <f t="shared" si="1"/>
        <v>86.181404407275963</v>
      </c>
    </row>
    <row r="9" spans="1:8" x14ac:dyDescent="0.2">
      <c r="A9" s="1">
        <v>8</v>
      </c>
      <c r="B9" s="1" t="s">
        <v>33</v>
      </c>
      <c r="C9" s="2">
        <v>50</v>
      </c>
      <c r="D9" s="1">
        <v>26.021000000000001</v>
      </c>
      <c r="E9" s="1">
        <v>11</v>
      </c>
      <c r="F9" s="1">
        <f t="shared" si="0"/>
        <v>16.1785</v>
      </c>
      <c r="G9" s="12">
        <f t="shared" si="2"/>
        <v>6.297363765038924E-4</v>
      </c>
      <c r="H9" s="7">
        <f t="shared" si="1"/>
        <v>87.490092002830878</v>
      </c>
    </row>
    <row r="10" spans="1:8" x14ac:dyDescent="0.2">
      <c r="A10" s="1">
        <v>9</v>
      </c>
      <c r="B10" s="1" t="s">
        <v>33</v>
      </c>
      <c r="C10" s="2">
        <v>50</v>
      </c>
      <c r="D10" s="1">
        <v>26.359000000000002</v>
      </c>
      <c r="E10" s="1">
        <v>11</v>
      </c>
      <c r="F10" s="1">
        <f t="shared" si="0"/>
        <v>16.516500000000001</v>
      </c>
      <c r="G10" s="12">
        <f t="shared" si="2"/>
        <v>6.4289278131634815E-4</v>
      </c>
      <c r="H10" s="7">
        <f t="shared" si="1"/>
        <v>89.31792839662242</v>
      </c>
    </row>
    <row r="11" spans="1:8" x14ac:dyDescent="0.2">
      <c r="A11" s="1">
        <v>10</v>
      </c>
      <c r="B11" s="1" t="s">
        <v>4</v>
      </c>
      <c r="C11" s="2">
        <v>50</v>
      </c>
      <c r="D11" s="1">
        <v>28.640999999999998</v>
      </c>
      <c r="E11" s="1">
        <v>11</v>
      </c>
      <c r="F11" s="1">
        <f t="shared" si="0"/>
        <v>18.798499999999997</v>
      </c>
      <c r="G11" s="12">
        <f t="shared" si="2"/>
        <v>7.3171797593772115E-4</v>
      </c>
      <c r="H11" s="7">
        <f t="shared" si="1"/>
        <v>101.6585279547063</v>
      </c>
    </row>
    <row r="12" spans="1:8" x14ac:dyDescent="0.2">
      <c r="A12" s="1">
        <v>11</v>
      </c>
      <c r="B12" s="1" t="s">
        <v>4</v>
      </c>
      <c r="C12" s="2">
        <v>50</v>
      </c>
      <c r="D12" s="1">
        <v>40.436999999999998</v>
      </c>
      <c r="E12" s="1">
        <v>11</v>
      </c>
      <c r="F12" s="1">
        <f t="shared" si="0"/>
        <v>30.594499999999996</v>
      </c>
      <c r="G12" s="12">
        <f t="shared" si="2"/>
        <v>1.1908687190375087E-3</v>
      </c>
      <c r="H12" s="7">
        <f t="shared" si="1"/>
        <v>165.44893653803558</v>
      </c>
    </row>
    <row r="13" spans="1:8" x14ac:dyDescent="0.2">
      <c r="A13" s="1">
        <v>12</v>
      </c>
      <c r="B13" s="1" t="s">
        <v>3</v>
      </c>
      <c r="C13" s="2">
        <v>50</v>
      </c>
      <c r="D13" s="1">
        <v>251.92099999999999</v>
      </c>
      <c r="E13" s="1">
        <v>11</v>
      </c>
      <c r="F13" s="1">
        <f t="shared" si="0"/>
        <v>242.07849999999999</v>
      </c>
      <c r="G13" s="12">
        <f t="shared" si="2"/>
        <v>9.4227300070771399E-3</v>
      </c>
      <c r="H13" s="7">
        <f t="shared" si="1"/>
        <v>1309.1121078534654</v>
      </c>
    </row>
    <row r="14" spans="1:8" x14ac:dyDescent="0.2">
      <c r="A14" s="1">
        <v>13</v>
      </c>
      <c r="B14" s="1" t="s">
        <v>3</v>
      </c>
      <c r="C14" s="2">
        <v>50</v>
      </c>
      <c r="D14" s="1">
        <v>292.59100000000001</v>
      </c>
      <c r="E14" s="1">
        <v>11</v>
      </c>
      <c r="F14" s="1">
        <f t="shared" si="0"/>
        <v>282.74850000000004</v>
      </c>
      <c r="G14" s="12">
        <f t="shared" si="2"/>
        <v>1.1005780254777071E-2</v>
      </c>
      <c r="H14" s="7">
        <f t="shared" si="1"/>
        <v>1529.0473331064329</v>
      </c>
    </row>
    <row r="15" spans="1:8" x14ac:dyDescent="0.2">
      <c r="A15" s="1">
        <v>14</v>
      </c>
      <c r="B15" s="1" t="s">
        <v>3</v>
      </c>
      <c r="C15" s="2">
        <v>50</v>
      </c>
      <c r="D15" s="1">
        <v>237.185</v>
      </c>
      <c r="E15" s="1">
        <v>11</v>
      </c>
      <c r="F15" s="1">
        <f t="shared" si="0"/>
        <v>227.3425</v>
      </c>
      <c r="G15" s="12">
        <f t="shared" si="2"/>
        <v>8.8491418966737435E-3</v>
      </c>
      <c r="H15" s="7">
        <f t="shared" si="1"/>
        <v>1229.4227673241387</v>
      </c>
    </row>
    <row r="16" spans="1:8" x14ac:dyDescent="0.2">
      <c r="A16" s="1">
        <v>15</v>
      </c>
      <c r="B16" s="1" t="s">
        <v>2</v>
      </c>
      <c r="C16" s="2">
        <v>50</v>
      </c>
      <c r="D16" s="1">
        <v>91.320999999999998</v>
      </c>
      <c r="E16" s="1">
        <v>11</v>
      </c>
      <c r="F16" s="1">
        <f t="shared" si="0"/>
        <v>81.478499999999997</v>
      </c>
      <c r="G16" s="12">
        <f t="shared" si="2"/>
        <v>3.1714915074309981E-3</v>
      </c>
      <c r="H16" s="7">
        <f t="shared" si="1"/>
        <v>440.61943080339063</v>
      </c>
    </row>
    <row r="17" spans="1:8" x14ac:dyDescent="0.2">
      <c r="A17" s="1">
        <v>16</v>
      </c>
      <c r="B17" s="1" t="s">
        <v>2</v>
      </c>
      <c r="C17" s="2">
        <v>50</v>
      </c>
      <c r="D17" s="1">
        <v>90.031000000000006</v>
      </c>
      <c r="E17" s="1">
        <v>11</v>
      </c>
      <c r="F17" s="1">
        <f t="shared" si="0"/>
        <v>80.188500000000005</v>
      </c>
      <c r="G17" s="12">
        <f t="shared" si="2"/>
        <v>3.121279193205945E-3</v>
      </c>
      <c r="H17" s="7">
        <f t="shared" si="1"/>
        <v>433.64336882708551</v>
      </c>
    </row>
    <row r="18" spans="1:8" x14ac:dyDescent="0.2">
      <c r="A18" s="1">
        <v>17</v>
      </c>
      <c r="B18" s="1" t="s">
        <v>1</v>
      </c>
      <c r="C18" s="2">
        <v>50</v>
      </c>
      <c r="D18" s="1">
        <v>18.86</v>
      </c>
      <c r="E18" s="1">
        <v>11</v>
      </c>
      <c r="F18" s="1">
        <f t="shared" si="0"/>
        <v>9.0175000000000001</v>
      </c>
      <c r="G18" s="12">
        <f t="shared" si="2"/>
        <v>3.5099964614295821E-4</v>
      </c>
      <c r="H18" s="7">
        <f t="shared" si="1"/>
        <v>48.764836334365192</v>
      </c>
    </row>
    <row r="19" spans="1:8" x14ac:dyDescent="0.2">
      <c r="A19" s="1">
        <v>18</v>
      </c>
      <c r="B19" s="1" t="s">
        <v>1</v>
      </c>
      <c r="C19" s="2">
        <v>50</v>
      </c>
      <c r="D19" s="1">
        <v>19.524999999999999</v>
      </c>
      <c r="E19" s="1">
        <v>11</v>
      </c>
      <c r="F19" s="1">
        <f t="shared" si="0"/>
        <v>9.6824999999999992</v>
      </c>
      <c r="G19" s="12">
        <f t="shared" si="2"/>
        <v>3.7688428874734604E-4</v>
      </c>
      <c r="H19" s="7">
        <f t="shared" si="1"/>
        <v>52.361023322150373</v>
      </c>
    </row>
    <row r="20" spans="1:8" x14ac:dyDescent="0.2">
      <c r="A20" s="1">
        <v>19</v>
      </c>
      <c r="B20" s="1" t="s">
        <v>32</v>
      </c>
      <c r="C20" s="2">
        <v>50</v>
      </c>
      <c r="D20" s="1">
        <v>9.99</v>
      </c>
      <c r="E20" s="1">
        <v>11</v>
      </c>
      <c r="G20" s="12"/>
      <c r="H20" s="7"/>
    </row>
    <row r="21" spans="1:8" x14ac:dyDescent="0.2">
      <c r="A21" s="1">
        <v>20</v>
      </c>
      <c r="B21" s="1" t="s">
        <v>32</v>
      </c>
      <c r="C21" s="2">
        <v>50</v>
      </c>
      <c r="D21" s="1">
        <v>9.6950000000000003</v>
      </c>
      <c r="E21" s="1">
        <v>11</v>
      </c>
      <c r="G21" s="12"/>
      <c r="H21" s="7"/>
    </row>
    <row r="22" spans="1:8" x14ac:dyDescent="0.2">
      <c r="C22" s="4" t="s">
        <v>31</v>
      </c>
      <c r="D22" s="11">
        <f>AVERAGE(D20:D21)</f>
        <v>9.8425000000000011</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16</vt:i4>
      </vt:variant>
    </vt:vector>
  </HeadingPairs>
  <TitlesOfParts>
    <vt:vector size="16" baseType="lpstr">
      <vt:lpstr>READ ME</vt:lpstr>
      <vt:lpstr>Soil - moisture</vt:lpstr>
      <vt:lpstr>Soil - Colwell P</vt:lpstr>
      <vt:lpstr>Data</vt:lpstr>
      <vt:lpstr>P uptake rate calculation</vt:lpstr>
      <vt:lpstr>Pivot</vt:lpstr>
      <vt:lpstr>graphs</vt:lpstr>
      <vt:lpstr>Soil - Colwell P pivot</vt:lpstr>
      <vt:lpstr>Soil - DGT P</vt:lpstr>
      <vt:lpstr>DGT data for R</vt:lpstr>
      <vt:lpstr>Soil - DGT - pivot</vt:lpstr>
      <vt:lpstr>Soil - pH</vt:lpstr>
      <vt:lpstr>Soil - pH - pivot</vt:lpstr>
      <vt:lpstr>Soil - EC</vt:lpstr>
      <vt:lpstr>Soil - EC - pivot</vt:lpstr>
      <vt:lpstr>Soil data for 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Timothy Cavagnaro</dc:creator>
  <cp:lastModifiedBy>Timothy Cavagnaro</cp:lastModifiedBy>
  <dcterms:created xsi:type="dcterms:W3CDTF">2018-02-14T04:33:20Z</dcterms:created>
  <dcterms:modified xsi:type="dcterms:W3CDTF">2018-02-14T05:18:44Z</dcterms:modified>
</cp:coreProperties>
</file>