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a1066578/Box Sync/Adelaide/Fellowship/Admin/FInal rpeort/Watts-Williams et al. 2015 Pathway/"/>
    </mc:Choice>
  </mc:AlternateContent>
  <bookViews>
    <workbookView xWindow="0" yWindow="460" windowWidth="25600" windowHeight="14900" tabRatio="783" xr2:uid="{00000000-000D-0000-FFFF-FFFF00000000}"/>
  </bookViews>
  <sheets>
    <sheet name="READ ME" sheetId="13" r:id="rId1"/>
    <sheet name="Harvest sheet" sheetId="1" r:id="rId2"/>
    <sheet name="RDW" sheetId="4" state="hidden" r:id="rId3"/>
    <sheet name="R2S" sheetId="7" state="hidden" r:id="rId4"/>
    <sheet name="Zn65 content" sheetId="12" state="hidden" r:id="rId5"/>
  </sheets>
  <definedNames>
    <definedName name="_xlnm.Print_Area" localSheetId="1">'Harvest sheet'!$A$1:$G$31</definedName>
  </definedNames>
  <calcPr calcId="171027"/>
  <pivotCaches>
    <pivotCache cacheId="14" r:id="rId6"/>
    <pivotCache cacheId="15" r:id="rId7"/>
  </pivotCaches>
  <extLst>
    <ext xmlns:mx="http://schemas.microsoft.com/office/mac/excel/2008/main" uri="{7523E5D3-25F3-A5E0-1632-64F254C22452}">
      <mx:ArchID Flags="2"/>
    </ext>
  </extLst>
</workbook>
</file>

<file path=xl/calcChain.xml><?xml version="1.0" encoding="utf-8"?>
<calcChain xmlns="http://schemas.openxmlformats.org/spreadsheetml/2006/main">
  <c r="AK3" i="1" l="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2" i="1"/>
  <c r="AO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2" i="1"/>
  <c r="AP3" i="1"/>
  <c r="AQ3" i="1"/>
  <c r="AP4" i="1"/>
  <c r="AQ4" i="1"/>
  <c r="AP5" i="1"/>
  <c r="AQ5" i="1"/>
  <c r="AP6" i="1"/>
  <c r="AQ6" i="1"/>
  <c r="AP7" i="1"/>
  <c r="AQ7" i="1"/>
  <c r="AP8" i="1"/>
  <c r="AQ8" i="1"/>
  <c r="AP9" i="1"/>
  <c r="AQ9" i="1"/>
  <c r="AP10" i="1"/>
  <c r="AQ10" i="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2" i="1"/>
  <c r="AQ2" i="1"/>
  <c r="AT3" i="1"/>
  <c r="AU3" i="1"/>
  <c r="O3" i="1"/>
  <c r="P3" i="1"/>
  <c r="AS3" i="1"/>
  <c r="AV3" i="1"/>
  <c r="AT4" i="1"/>
  <c r="AU4" i="1"/>
  <c r="O4" i="1"/>
  <c r="P4" i="1"/>
  <c r="AS4" i="1"/>
  <c r="AV4" i="1"/>
  <c r="AT5" i="1"/>
  <c r="AU5" i="1"/>
  <c r="O5" i="1"/>
  <c r="P5" i="1"/>
  <c r="AS5" i="1"/>
  <c r="AV5" i="1"/>
  <c r="AT6" i="1"/>
  <c r="AU6" i="1"/>
  <c r="O6" i="1"/>
  <c r="P6" i="1"/>
  <c r="AS6" i="1"/>
  <c r="AV6" i="1"/>
  <c r="AT7" i="1"/>
  <c r="AU7" i="1"/>
  <c r="O7" i="1"/>
  <c r="P7" i="1"/>
  <c r="AS7" i="1"/>
  <c r="AV7" i="1"/>
  <c r="AT8" i="1"/>
  <c r="AU8" i="1"/>
  <c r="O8" i="1"/>
  <c r="P8" i="1"/>
  <c r="AS8" i="1"/>
  <c r="AV8" i="1"/>
  <c r="AT9" i="1"/>
  <c r="AU9" i="1"/>
  <c r="O9" i="1"/>
  <c r="P9" i="1"/>
  <c r="AS9" i="1"/>
  <c r="AV9" i="1"/>
  <c r="AT10" i="1"/>
  <c r="AU10" i="1"/>
  <c r="G10" i="1"/>
  <c r="O10" i="1"/>
  <c r="P10" i="1"/>
  <c r="AS10" i="1"/>
  <c r="AV10" i="1"/>
  <c r="AT11" i="1"/>
  <c r="AU11" i="1"/>
  <c r="O11" i="1"/>
  <c r="P11" i="1"/>
  <c r="AS11" i="1"/>
  <c r="AV11" i="1"/>
  <c r="AT12" i="1"/>
  <c r="AU12" i="1"/>
  <c r="O12" i="1"/>
  <c r="P12" i="1"/>
  <c r="AS12" i="1"/>
  <c r="AV12" i="1"/>
  <c r="AT13" i="1"/>
  <c r="AU13" i="1"/>
  <c r="O13" i="1"/>
  <c r="P13" i="1"/>
  <c r="AS13" i="1"/>
  <c r="AV13" i="1"/>
  <c r="AT14" i="1"/>
  <c r="AU14" i="1"/>
  <c r="O14" i="1"/>
  <c r="P14" i="1"/>
  <c r="AS14" i="1"/>
  <c r="AV14" i="1"/>
  <c r="AT15" i="1"/>
  <c r="AU15" i="1"/>
  <c r="O15" i="1"/>
  <c r="P15" i="1"/>
  <c r="AS15" i="1"/>
  <c r="AV15" i="1"/>
  <c r="AT16" i="1"/>
  <c r="AU16" i="1"/>
  <c r="O16" i="1"/>
  <c r="P16" i="1"/>
  <c r="AS16" i="1"/>
  <c r="AV16" i="1"/>
  <c r="AT17" i="1"/>
  <c r="AU17" i="1"/>
  <c r="O17" i="1"/>
  <c r="P17" i="1"/>
  <c r="AS17" i="1"/>
  <c r="AV17" i="1"/>
  <c r="AT18" i="1"/>
  <c r="AU18" i="1"/>
  <c r="O18" i="1"/>
  <c r="P18" i="1"/>
  <c r="AS18" i="1"/>
  <c r="AV18" i="1"/>
  <c r="AT19" i="1"/>
  <c r="AU19" i="1"/>
  <c r="O19" i="1"/>
  <c r="P19" i="1"/>
  <c r="AS19" i="1"/>
  <c r="AV19" i="1"/>
  <c r="AT20" i="1"/>
  <c r="AU20" i="1"/>
  <c r="O20" i="1"/>
  <c r="P20" i="1"/>
  <c r="AS20" i="1"/>
  <c r="AV20" i="1"/>
  <c r="AT21" i="1"/>
  <c r="AU21" i="1"/>
  <c r="O21" i="1"/>
  <c r="P21" i="1"/>
  <c r="AS21" i="1"/>
  <c r="AV21" i="1"/>
  <c r="AT22" i="1"/>
  <c r="AU22" i="1"/>
  <c r="O22" i="1"/>
  <c r="P22" i="1"/>
  <c r="AS22" i="1"/>
  <c r="AV22" i="1"/>
  <c r="AT23" i="1"/>
  <c r="AU23" i="1"/>
  <c r="O23" i="1"/>
  <c r="P23" i="1"/>
  <c r="AS23" i="1"/>
  <c r="AV23" i="1"/>
  <c r="AT24" i="1"/>
  <c r="AU24" i="1"/>
  <c r="O24" i="1"/>
  <c r="P24" i="1"/>
  <c r="AS24" i="1"/>
  <c r="AV24" i="1"/>
  <c r="AT25" i="1"/>
  <c r="AU25" i="1"/>
  <c r="O25" i="1"/>
  <c r="P25" i="1"/>
  <c r="AS25" i="1"/>
  <c r="AV25" i="1"/>
  <c r="AT26" i="1"/>
  <c r="AU26" i="1"/>
  <c r="O26" i="1"/>
  <c r="P26" i="1"/>
  <c r="AS26" i="1"/>
  <c r="AV26" i="1"/>
  <c r="AT27" i="1"/>
  <c r="AU27" i="1"/>
  <c r="O27" i="1"/>
  <c r="P27" i="1"/>
  <c r="AS27" i="1"/>
  <c r="AV27" i="1"/>
  <c r="AT28" i="1"/>
  <c r="AU28" i="1"/>
  <c r="O28" i="1"/>
  <c r="P28" i="1"/>
  <c r="AS28" i="1"/>
  <c r="AV28" i="1"/>
  <c r="AT29" i="1"/>
  <c r="AU29" i="1"/>
  <c r="O29" i="1"/>
  <c r="P29" i="1"/>
  <c r="AS29" i="1"/>
  <c r="AV29" i="1"/>
  <c r="AT30" i="1"/>
  <c r="AU30" i="1"/>
  <c r="O30" i="1"/>
  <c r="P30" i="1"/>
  <c r="AS30" i="1"/>
  <c r="AV30" i="1"/>
  <c r="AT31" i="1"/>
  <c r="AU31" i="1"/>
  <c r="F31" i="1"/>
  <c r="O31" i="1"/>
  <c r="P31" i="1"/>
  <c r="AS31" i="1"/>
  <c r="AV31" i="1"/>
  <c r="AT2" i="1"/>
  <c r="AU2" i="1"/>
  <c r="O2" i="1"/>
  <c r="P2" i="1"/>
  <c r="AS2" i="1"/>
  <c r="AV2" i="1"/>
  <c r="AR3"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2"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 i="1"/>
  <c r="AN4" i="1"/>
  <c r="AN5" i="1"/>
  <c r="AN6" i="1"/>
  <c r="AN2" i="1"/>
  <c r="AH31" i="1"/>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2" i="1"/>
  <c r="AG3" i="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2" i="1"/>
  <c r="L6" i="12"/>
  <c r="L7" i="12"/>
  <c r="L9" i="12"/>
  <c r="L10" i="12"/>
  <c r="L11" i="12"/>
  <c r="L5" i="12"/>
  <c r="I6" i="12"/>
  <c r="I7" i="12"/>
  <c r="I9" i="12"/>
  <c r="I10" i="12"/>
  <c r="I11" i="12"/>
  <c r="I5" i="12"/>
  <c r="D7" i="7"/>
  <c r="D8" i="7"/>
  <c r="D10" i="7"/>
  <c r="D11" i="7"/>
  <c r="D12" i="7"/>
  <c r="D6" i="7"/>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2" i="1"/>
  <c r="D7" i="4"/>
  <c r="D8" i="4"/>
  <c r="D10" i="4"/>
  <c r="D11" i="4"/>
  <c r="D12" i="4"/>
  <c r="D6" i="4"/>
  <c r="M22" i="1"/>
  <c r="M23" i="1"/>
  <c r="M24" i="1"/>
  <c r="M25" i="1"/>
  <c r="M26" i="1"/>
  <c r="M27" i="1"/>
  <c r="M28" i="1"/>
  <c r="M29" i="1"/>
  <c r="M30" i="1"/>
  <c r="M31" i="1"/>
  <c r="M3" i="1"/>
  <c r="M4" i="1"/>
  <c r="M5" i="1"/>
  <c r="M6" i="1"/>
  <c r="M7" i="1"/>
  <c r="M8" i="1"/>
  <c r="M9" i="1"/>
  <c r="M10" i="1"/>
  <c r="M11" i="1"/>
  <c r="M12" i="1"/>
  <c r="M13" i="1"/>
  <c r="M14" i="1"/>
  <c r="M15" i="1"/>
  <c r="M16" i="1"/>
  <c r="M17" i="1"/>
  <c r="M18" i="1"/>
  <c r="M19" i="1"/>
  <c r="M20" i="1"/>
  <c r="M21" i="1"/>
  <c r="M2" i="1"/>
</calcChain>
</file>

<file path=xl/sharedStrings.xml><?xml version="1.0" encoding="utf-8"?>
<sst xmlns="http://schemas.openxmlformats.org/spreadsheetml/2006/main" count="154" uniqueCount="70">
  <si>
    <t>Pot No.</t>
  </si>
  <si>
    <t>Genotype</t>
  </si>
  <si>
    <t>Rep</t>
  </si>
  <si>
    <t>76R</t>
  </si>
  <si>
    <t>rmc</t>
  </si>
  <si>
    <t>Shoot fresh weight (g)</t>
  </si>
  <si>
    <t>Root fresh weight SS (g)</t>
  </si>
  <si>
    <t>Root fresh weight total (g)</t>
  </si>
  <si>
    <t>Soil Zn</t>
  </si>
  <si>
    <t>Root bag wt (g)</t>
  </si>
  <si>
    <t>Shoot bag wt (g)</t>
  </si>
  <si>
    <t>Ratio</t>
  </si>
  <si>
    <t>SDW (g)</t>
  </si>
  <si>
    <t>Bag + SDW (g)</t>
  </si>
  <si>
    <t>Row Labels</t>
  </si>
  <si>
    <t>(blank)</t>
  </si>
  <si>
    <t>Grand Total</t>
  </si>
  <si>
    <t>Values</t>
  </si>
  <si>
    <t>Root dry weight SS (g)</t>
  </si>
  <si>
    <t>Bag plus RDW (g)</t>
  </si>
  <si>
    <t>Average of Root dry weight total (g)</t>
  </si>
  <si>
    <t>StdDev of Root dry weight total (g)</t>
  </si>
  <si>
    <t>Zn 2</t>
  </si>
  <si>
    <t>Zn 20</t>
  </si>
  <si>
    <t>Zn 50</t>
  </si>
  <si>
    <t>Root to shoot ratio</t>
  </si>
  <si>
    <t>RDW total (g)</t>
  </si>
  <si>
    <t>Average of Root to shoot ratio</t>
  </si>
  <si>
    <t>StdDev of Root to shoot ratio</t>
  </si>
  <si>
    <t>Mycorrhizal colonisation</t>
  </si>
  <si>
    <t>Low Zn</t>
  </si>
  <si>
    <t>Medium Zn</t>
  </si>
  <si>
    <t>High Zn</t>
  </si>
  <si>
    <t>s.e.</t>
  </si>
  <si>
    <t>Shoot Zn-65 content (Bq)</t>
  </si>
  <si>
    <t>Root Zn-65 content (Bq)</t>
  </si>
  <si>
    <t>Average of Shoot Zn-65 content (Bq)</t>
  </si>
  <si>
    <t>Average of Root Zn-65 content (Bq)</t>
  </si>
  <si>
    <t>StdDev of Root Zn-65 content (Bq)</t>
  </si>
  <si>
    <t>StdDev of Shoot Zn-65 content (Bq)2</t>
  </si>
  <si>
    <t>Root Zn conc (ug/g)</t>
  </si>
  <si>
    <t>Shoot Zn conc (ug/g)</t>
  </si>
  <si>
    <t>Shoot Zn65 (Bq/g)</t>
  </si>
  <si>
    <t>Root Zn 65 (Bq/g)</t>
  </si>
  <si>
    <t>Shoot Zn cont (mg/plant)</t>
  </si>
  <si>
    <t>Root Zn-65 conc (kBq/g DW)</t>
  </si>
  <si>
    <t>Shoot Zn-65 conc (kBq/g DW)</t>
  </si>
  <si>
    <t>Shoot SA (kBq/ug Zn)/g DW</t>
  </si>
  <si>
    <t>Root SA (kBq/ug Zn)/g DW</t>
  </si>
  <si>
    <t>MZnR</t>
  </si>
  <si>
    <t>Root Zn cont (mg/plant)</t>
  </si>
  <si>
    <t>mg Zn delivered to shoot via MP</t>
  </si>
  <si>
    <t>mg Zn delivered to root via MP</t>
  </si>
  <si>
    <t>shoot % contribution by AM</t>
  </si>
  <si>
    <t>root % contribution by AM</t>
  </si>
  <si>
    <t>Shoot P conc (ug/g)</t>
  </si>
  <si>
    <t>Shoot P cont (mg/plant)</t>
  </si>
  <si>
    <t>Root P conc (ug/g)</t>
  </si>
  <si>
    <t>Root P cont (mg/plant)</t>
  </si>
  <si>
    <t>Total dry weight (R+S) (g)</t>
  </si>
  <si>
    <t>Total Zn content (R+S) (mg)</t>
  </si>
  <si>
    <t>Total Zn content (ug)</t>
  </si>
  <si>
    <t>Total Zn conc (ug/g)</t>
  </si>
  <si>
    <t>shoot % contribution new HC weight</t>
  </si>
  <si>
    <t>ug Zn delivered via DPU</t>
  </si>
  <si>
    <t>mg Zn delivereed by MPU new HC weight</t>
  </si>
  <si>
    <t>% contribution DPU</t>
  </si>
  <si>
    <t>DTPA Zn shoot % contribution new HC wt</t>
  </si>
  <si>
    <t>DTPA mg Zn delivered by MPU</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</si>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</sst>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0"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0"/>
      <name val="Calibri"/>
      <family val="2"/>
      <scheme val="minor"/>
    </font>
    <font>
      <i/>
      <sz val="12"/>
      <color theme="1"/>
      <name val="Calibri"/>
      <family val="2"/>
      <scheme val="minor"/>
    </font>
  </fonts>
  <fills count="5">
    <fill>
      <patternFill patternType="none"/>
    </fill>
    <fill>
      <patternFill patternType="gray125"/>
    </fill>
    <fill>
      <patternFill patternType="solid">
        <fgColor theme="6" tint="-0.249977111117893"/>
        <bgColor theme="6" tint="-0.249977111117893"/>
      </patternFill>
    </fill>
    <fill>
      <patternFill patternType="solid">
        <fgColor theme="6" tint="0.39997558519241921"/>
        <bgColor theme="6" tint="0.39997558519241921"/>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style="thin">
        <color theme="6" tint="0.79998168889431442"/>
      </top>
      <bottom style="thin">
        <color theme="6" tint="0.79998168889431442"/>
      </bottom>
      <diagonal/>
    </border>
  </borders>
  <cellStyleXfs count="38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4" fillId="0" borderId="0" xfId="0" applyFont="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vertical="center" wrapText="1"/>
    </xf>
    <xf numFmtId="0" fontId="0" fillId="0" borderId="0" xfId="0" applyAlignment="1">
      <alignment horizontal="left"/>
    </xf>
    <xf numFmtId="0" fontId="0" fillId="0" borderId="1" xfId="0" applyBorder="1" applyAlignment="1">
      <alignment horizontal="center" vertical="center"/>
    </xf>
    <xf numFmtId="0" fontId="0" fillId="0" borderId="0" xfId="0" pivotButton="1"/>
    <xf numFmtId="0" fontId="0" fillId="0" borderId="0" xfId="0" applyNumberFormat="1"/>
    <xf numFmtId="0" fontId="0" fillId="0" borderId="0" xfId="0" applyAlignment="1">
      <alignment horizontal="left" indent="1"/>
    </xf>
    <xf numFmtId="2" fontId="0" fillId="0" borderId="1" xfId="0" applyNumberFormat="1" applyBorder="1" applyAlignment="1">
      <alignment horizontal="center" vertical="center"/>
    </xf>
    <xf numFmtId="2" fontId="0" fillId="0" borderId="1" xfId="0" applyNumberFormat="1" applyBorder="1" applyAlignment="1">
      <alignment horizontal="center"/>
    </xf>
    <xf numFmtId="0" fontId="0" fillId="0" borderId="0" xfId="0" applyAlignment="1">
      <alignment horizontal="center"/>
    </xf>
    <xf numFmtId="2" fontId="0" fillId="0" borderId="2" xfId="0" applyNumberFormat="1" applyBorder="1" applyAlignment="1">
      <alignment horizontal="center"/>
    </xf>
    <xf numFmtId="0" fontId="0" fillId="0" borderId="1" xfId="0" applyBorder="1" applyAlignment="1">
      <alignment horizontal="center"/>
    </xf>
    <xf numFmtId="0" fontId="8" fillId="2" borderId="4" xfId="0" applyFont="1" applyFill="1" applyBorder="1"/>
    <xf numFmtId="0" fontId="8" fillId="3" borderId="5" xfId="0" applyFont="1" applyFill="1" applyBorder="1" applyAlignment="1">
      <alignment horizontal="left"/>
    </xf>
    <xf numFmtId="0" fontId="0" fillId="0" borderId="5" xfId="0" applyFont="1" applyBorder="1" applyAlignment="1">
      <alignment horizontal="left" indent="1"/>
    </xf>
    <xf numFmtId="0" fontId="8" fillId="2" borderId="3" xfId="0" applyFont="1" applyFill="1" applyBorder="1"/>
    <xf numFmtId="0" fontId="8" fillId="2" borderId="0" xfId="0" applyFont="1" applyFill="1" applyBorder="1"/>
    <xf numFmtId="1" fontId="0" fillId="0" borderId="1" xfId="0" applyNumberFormat="1" applyBorder="1" applyAlignment="1">
      <alignment horizontal="center"/>
    </xf>
    <xf numFmtId="164" fontId="0" fillId="0" borderId="1" xfId="0" applyNumberFormat="1" applyBorder="1" applyAlignment="1">
      <alignment horizontal="center"/>
    </xf>
    <xf numFmtId="0" fontId="1" fillId="0" borderId="1" xfId="0" applyFont="1" applyBorder="1" applyAlignment="1">
      <alignment horizontal="center" vertical="center"/>
    </xf>
    <xf numFmtId="0" fontId="9" fillId="0" borderId="1" xfId="0" applyFont="1" applyBorder="1" applyAlignment="1">
      <alignment horizontal="center" vertical="center"/>
    </xf>
    <xf numFmtId="1" fontId="8" fillId="3" borderId="5" xfId="0" applyNumberFormat="1" applyFont="1" applyFill="1" applyBorder="1"/>
    <xf numFmtId="1" fontId="0" fillId="0" borderId="5" xfId="0" applyNumberFormat="1" applyFont="1" applyBorder="1"/>
    <xf numFmtId="1" fontId="8" fillId="3" borderId="0" xfId="0" applyNumberFormat="1" applyFont="1" applyFill="1" applyBorder="1"/>
    <xf numFmtId="1" fontId="0" fillId="0" borderId="0" xfId="0" applyNumberFormat="1" applyFont="1" applyBorder="1"/>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xf>
    <xf numFmtId="0" fontId="0" fillId="4" borderId="0" xfId="0" applyFill="1"/>
    <xf numFmtId="0" fontId="4" fillId="4" borderId="1" xfId="0" applyFont="1" applyFill="1" applyBorder="1" applyAlignment="1">
      <alignment horizontal="center" vertical="center" wrapText="1"/>
    </xf>
    <xf numFmtId="164" fontId="0" fillId="4" borderId="1" xfId="0" applyNumberFormat="1" applyFill="1" applyBorder="1" applyAlignment="1">
      <alignment horizontal="center"/>
    </xf>
    <xf numFmtId="0" fontId="0" fillId="4" borderId="1" xfId="0" applyFill="1" applyBorder="1" applyAlignment="1">
      <alignment horizontal="center"/>
    </xf>
    <xf numFmtId="165" fontId="0" fillId="4" borderId="1" xfId="0" applyNumberFormat="1" applyFill="1" applyBorder="1" applyAlignment="1">
      <alignment horizontal="center"/>
    </xf>
    <xf numFmtId="0" fontId="4" fillId="0" borderId="1" xfId="0" applyFont="1" applyFill="1" applyBorder="1" applyAlignment="1">
      <alignment horizontal="center" vertical="center" wrapText="1"/>
    </xf>
    <xf numFmtId="164" fontId="0" fillId="0" borderId="1" xfId="0" applyNumberFormat="1" applyFill="1" applyBorder="1" applyAlignment="1">
      <alignment horizontal="center"/>
    </xf>
    <xf numFmtId="0" fontId="0" fillId="0" borderId="1" xfId="0" applyFill="1" applyBorder="1" applyAlignment="1">
      <alignment horizontal="center"/>
    </xf>
    <xf numFmtId="0" fontId="0" fillId="0" borderId="0" xfId="0" applyFill="1"/>
    <xf numFmtId="165" fontId="0" fillId="0" borderId="1" xfId="0" applyNumberFormat="1" applyFill="1" applyBorder="1" applyAlignment="1">
      <alignment horizontal="center"/>
    </xf>
    <xf numFmtId="0" fontId="4" fillId="0" borderId="1" xfId="0" applyFont="1" applyBorder="1" applyAlignment="1">
      <alignment horizontal="center" wrapText="1"/>
    </xf>
    <xf numFmtId="166" fontId="0" fillId="0" borderId="1" xfId="0" applyNumberFormat="1" applyBorder="1" applyAlignment="1">
      <alignment horizontal="center"/>
    </xf>
  </cellXfs>
  <cellStyles count="3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Normal" xfId="0" builtinId="0"/>
  </cellStyles>
  <dxfs count="0"/>
  <tableStyles count="0" defaultTableStyle="TableStyleMedium9" defaultPivotStyle="PivotStyleMedium4"/>
  <colors>
    <mruColors>
      <color rgb="FFFFFF99"/>
      <color rgb="FFC5E2FF"/>
      <color rgb="FFFFFF66"/>
      <color rgb="FF99CCFF"/>
      <color rgb="FFCCFF99"/>
      <color rgb="FF99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76R</c:v>
          </c:tx>
          <c:spPr>
            <a:solidFill>
              <a:schemeClr val="bg1">
                <a:lumMod val="75000"/>
              </a:schemeClr>
            </a:solidFill>
            <a:ln>
              <a:solidFill>
                <a:srgbClr val="000000"/>
              </a:solidFill>
            </a:ln>
          </c:spPr>
          <c:invertIfNegative val="0"/>
          <c:errBars>
            <c:errBarType val="both"/>
            <c:errValType val="cust"/>
            <c:noEndCap val="0"/>
            <c:plus>
              <c:numRef>
                <c:f>RDW!$D$6:$D$8</c:f>
                <c:numCache>
                  <c:formatCode>General</c:formatCode>
                  <c:ptCount val="3"/>
                  <c:pt idx="0">
                    <c:v>3.1178650270321732E-2</c:v>
                  </c:pt>
                  <c:pt idx="1">
                    <c:v>8.275644800630276E-2</c:v>
                  </c:pt>
                  <c:pt idx="2">
                    <c:v>3.9034063832663467E-2</c:v>
                  </c:pt>
                </c:numCache>
              </c:numRef>
            </c:plus>
            <c:minus>
              <c:numRef>
                <c:f>RDW!$D$10:$D$12</c:f>
                <c:numCache>
                  <c:formatCode>General</c:formatCode>
                  <c:ptCount val="3"/>
                  <c:pt idx="0">
                    <c:v>4.2861735619429207E-2</c:v>
                  </c:pt>
                  <c:pt idx="1">
                    <c:v>5.9882203125532558E-2</c:v>
                  </c:pt>
                  <c:pt idx="2">
                    <c:v>3.9283997448033424E-2</c:v>
                  </c:pt>
                </c:numCache>
              </c:numRef>
            </c:minus>
          </c:errBars>
          <c:cat>
            <c:strRef>
              <c:f>RDW!$A$6:$A$8</c:f>
              <c:strCache>
                <c:ptCount val="3"/>
                <c:pt idx="0">
                  <c:v>Zn 2</c:v>
                </c:pt>
                <c:pt idx="1">
                  <c:v>Zn 20</c:v>
                </c:pt>
                <c:pt idx="2">
                  <c:v>Zn 50</c:v>
                </c:pt>
              </c:strCache>
            </c:strRef>
          </c:cat>
          <c:val>
            <c:numRef>
              <c:f>RDW!$B$6:$B$8</c:f>
              <c:numCache>
                <c:formatCode>General</c:formatCode>
                <c:ptCount val="3"/>
                <c:pt idx="0">
                  <c:v>0.71809260960399057</c:v>
                </c:pt>
                <c:pt idx="1">
                  <c:v>0.74882570641013468</c:v>
                </c:pt>
                <c:pt idx="2">
                  <c:v>0.69908178184674041</c:v>
                </c:pt>
              </c:numCache>
            </c:numRef>
          </c:val>
          <c:extLst>
            <c:ext xmlns:c16="http://schemas.microsoft.com/office/drawing/2014/chart" uri="{C3380CC4-5D6E-409C-BE32-E72D297353CC}">
              <c16:uniqueId val="{00000000-3569-6142-980E-26E9481F572D}"/>
            </c:ext>
          </c:extLst>
        </c:ser>
        <c:ser>
          <c:idx val="1"/>
          <c:order val="1"/>
          <c:tx>
            <c:v>rmc</c:v>
          </c:tx>
          <c:spPr>
            <a:solidFill>
              <a:srgbClr val="FFFFFF"/>
            </a:solidFill>
            <a:ln>
              <a:solidFill>
                <a:srgbClr val="000000"/>
              </a:solidFill>
            </a:ln>
          </c:spPr>
          <c:invertIfNegative val="0"/>
          <c:errBars>
            <c:errBarType val="both"/>
            <c:errValType val="cust"/>
            <c:noEndCap val="0"/>
            <c:plus>
              <c:numRef>
                <c:f>RDW!$D$10:$D$12</c:f>
                <c:numCache>
                  <c:formatCode>General</c:formatCode>
                  <c:ptCount val="3"/>
                  <c:pt idx="0">
                    <c:v>4.2861735619429207E-2</c:v>
                  </c:pt>
                  <c:pt idx="1">
                    <c:v>5.9882203125532558E-2</c:v>
                  </c:pt>
                  <c:pt idx="2">
                    <c:v>3.9283997448033424E-2</c:v>
                  </c:pt>
                </c:numCache>
              </c:numRef>
            </c:plus>
            <c:minus>
              <c:numRef>
                <c:f>RDW!$D$10:$D$12</c:f>
                <c:numCache>
                  <c:formatCode>General</c:formatCode>
                  <c:ptCount val="3"/>
                  <c:pt idx="0">
                    <c:v>4.2861735619429207E-2</c:v>
                  </c:pt>
                  <c:pt idx="1">
                    <c:v>5.9882203125532558E-2</c:v>
                  </c:pt>
                  <c:pt idx="2">
                    <c:v>3.9283997448033424E-2</c:v>
                  </c:pt>
                </c:numCache>
              </c:numRef>
            </c:minus>
          </c:errBars>
          <c:val>
            <c:numRef>
              <c:f>RDW!$B$10:$B$12</c:f>
              <c:numCache>
                <c:formatCode>General</c:formatCode>
                <c:ptCount val="3"/>
                <c:pt idx="0">
                  <c:v>0.75643723380632089</c:v>
                </c:pt>
                <c:pt idx="1">
                  <c:v>0.87966190504631392</c:v>
                </c:pt>
                <c:pt idx="2">
                  <c:v>0.88480014358235659</c:v>
                </c:pt>
              </c:numCache>
            </c:numRef>
          </c:val>
          <c:extLst>
            <c:ext xmlns:c16="http://schemas.microsoft.com/office/drawing/2014/chart" uri="{C3380CC4-5D6E-409C-BE32-E72D297353CC}">
              <c16:uniqueId val="{00000001-3569-6142-980E-26E9481F572D}"/>
            </c:ext>
          </c:extLst>
        </c:ser>
        <c:dLbls>
          <c:showLegendKey val="0"/>
          <c:showVal val="0"/>
          <c:showCatName val="0"/>
          <c:showSerName val="0"/>
          <c:showPercent val="0"/>
          <c:showBubbleSize val="0"/>
        </c:dLbls>
        <c:gapWidth val="150"/>
        <c:overlap val="-25"/>
        <c:axId val="77852480"/>
        <c:axId val="77852872"/>
      </c:barChart>
      <c:catAx>
        <c:axId val="77852480"/>
        <c:scaling>
          <c:orientation val="minMax"/>
        </c:scaling>
        <c:delete val="0"/>
        <c:axPos val="b"/>
        <c:numFmt formatCode="General" sourceLinked="1"/>
        <c:majorTickMark val="out"/>
        <c:minorTickMark val="none"/>
        <c:tickLblPos val="nextTo"/>
        <c:crossAx val="77852872"/>
        <c:crosses val="autoZero"/>
        <c:auto val="1"/>
        <c:lblAlgn val="ctr"/>
        <c:lblOffset val="100"/>
        <c:noMultiLvlLbl val="0"/>
      </c:catAx>
      <c:valAx>
        <c:axId val="77852872"/>
        <c:scaling>
          <c:orientation val="minMax"/>
        </c:scaling>
        <c:delete val="0"/>
        <c:axPos val="l"/>
        <c:title>
          <c:tx>
            <c:rich>
              <a:bodyPr rot="-5400000" vert="horz"/>
              <a:lstStyle/>
              <a:p>
                <a:pPr>
                  <a:defRPr sz="1400"/>
                </a:pPr>
                <a:r>
                  <a:rPr lang="en-US" sz="1400"/>
                  <a:t>Root dry weight (g)</a:t>
                </a:r>
              </a:p>
            </c:rich>
          </c:tx>
          <c:layout>
            <c:manualLayout>
              <c:xMode val="edge"/>
              <c:yMode val="edge"/>
              <c:x val="1.40562248995984E-2"/>
              <c:y val="0.302697409067606"/>
            </c:manualLayout>
          </c:layout>
          <c:overlay val="0"/>
        </c:title>
        <c:numFmt formatCode="General" sourceLinked="1"/>
        <c:majorTickMark val="out"/>
        <c:minorTickMark val="none"/>
        <c:tickLblPos val="nextTo"/>
        <c:crossAx val="7785248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76R</c:v>
          </c:tx>
          <c:spPr>
            <a:solidFill>
              <a:schemeClr val="bg1">
                <a:lumMod val="75000"/>
              </a:schemeClr>
            </a:solidFill>
            <a:ln>
              <a:solidFill>
                <a:srgbClr val="000000"/>
              </a:solidFill>
            </a:ln>
          </c:spPr>
          <c:invertIfNegative val="0"/>
          <c:errBars>
            <c:errBarType val="both"/>
            <c:errValType val="cust"/>
            <c:noEndCap val="0"/>
            <c:plus>
              <c:numRef>
                <c:f>'R2S'!$D$6:$D$8</c:f>
                <c:numCache>
                  <c:formatCode>General</c:formatCode>
                  <c:ptCount val="3"/>
                  <c:pt idx="0">
                    <c:v>1.6163060501154583E-2</c:v>
                  </c:pt>
                  <c:pt idx="1">
                    <c:v>4.9431625719590859E-2</c:v>
                  </c:pt>
                  <c:pt idx="2">
                    <c:v>3.2427986739159184E-2</c:v>
                  </c:pt>
                </c:numCache>
              </c:numRef>
            </c:plus>
            <c:minus>
              <c:numRef>
                <c:f>'R2S'!$D$6:$D$8</c:f>
                <c:numCache>
                  <c:formatCode>General</c:formatCode>
                  <c:ptCount val="3"/>
                  <c:pt idx="0">
                    <c:v>1.6163060501154583E-2</c:v>
                  </c:pt>
                  <c:pt idx="1">
                    <c:v>4.9431625719590859E-2</c:v>
                  </c:pt>
                  <c:pt idx="2">
                    <c:v>3.2427986739159184E-2</c:v>
                  </c:pt>
                </c:numCache>
              </c:numRef>
            </c:minus>
          </c:errBars>
          <c:cat>
            <c:strRef>
              <c:f>'R2S'!$A$6:$A$8</c:f>
              <c:strCache>
                <c:ptCount val="3"/>
                <c:pt idx="0">
                  <c:v>Low Zn</c:v>
                </c:pt>
                <c:pt idx="1">
                  <c:v>Medium Zn</c:v>
                </c:pt>
                <c:pt idx="2">
                  <c:v>High Zn</c:v>
                </c:pt>
              </c:strCache>
            </c:strRef>
          </c:cat>
          <c:val>
            <c:numRef>
              <c:f>'R2S'!$B$6:$B$8</c:f>
              <c:numCache>
                <c:formatCode>General</c:formatCode>
                <c:ptCount val="3"/>
                <c:pt idx="0">
                  <c:v>0.47695068612836639</c:v>
                </c:pt>
                <c:pt idx="1">
                  <c:v>0.55049446931438395</c:v>
                </c:pt>
                <c:pt idx="2">
                  <c:v>0.60506019137839995</c:v>
                </c:pt>
              </c:numCache>
            </c:numRef>
          </c:val>
          <c:extLst>
            <c:ext xmlns:c16="http://schemas.microsoft.com/office/drawing/2014/chart" uri="{C3380CC4-5D6E-409C-BE32-E72D297353CC}">
              <c16:uniqueId val="{00000000-E845-8B47-B053-989ED4E672A2}"/>
            </c:ext>
          </c:extLst>
        </c:ser>
        <c:ser>
          <c:idx val="1"/>
          <c:order val="1"/>
          <c:tx>
            <c:v>rmc</c:v>
          </c:tx>
          <c:spPr>
            <a:solidFill>
              <a:schemeClr val="bg1"/>
            </a:solidFill>
            <a:ln>
              <a:solidFill>
                <a:srgbClr val="000000"/>
              </a:solidFill>
            </a:ln>
          </c:spPr>
          <c:invertIfNegative val="0"/>
          <c:errBars>
            <c:errBarType val="both"/>
            <c:errValType val="cust"/>
            <c:noEndCap val="0"/>
            <c:plus>
              <c:numRef>
                <c:f>'R2S'!$D$10:$D$12</c:f>
                <c:numCache>
                  <c:formatCode>General</c:formatCode>
                  <c:ptCount val="3"/>
                  <c:pt idx="0">
                    <c:v>3.7769318723457367E-2</c:v>
                  </c:pt>
                  <c:pt idx="1">
                    <c:v>2.3357184234028144E-2</c:v>
                  </c:pt>
                  <c:pt idx="2">
                    <c:v>2.6013333436792883E-2</c:v>
                  </c:pt>
                </c:numCache>
              </c:numRef>
            </c:plus>
            <c:minus>
              <c:numRef>
                <c:f>'R2S'!$D$10:$D$12</c:f>
                <c:numCache>
                  <c:formatCode>General</c:formatCode>
                  <c:ptCount val="3"/>
                  <c:pt idx="0">
                    <c:v>3.7769318723457367E-2</c:v>
                  </c:pt>
                  <c:pt idx="1">
                    <c:v>2.3357184234028144E-2</c:v>
                  </c:pt>
                  <c:pt idx="2">
                    <c:v>2.6013333436792883E-2</c:v>
                  </c:pt>
                </c:numCache>
              </c:numRef>
            </c:minus>
          </c:errBars>
          <c:val>
            <c:numRef>
              <c:f>'R2S'!$B$10:$B$12</c:f>
              <c:numCache>
                <c:formatCode>General</c:formatCode>
                <c:ptCount val="3"/>
                <c:pt idx="0">
                  <c:v>0.54833193534836044</c:v>
                </c:pt>
                <c:pt idx="1">
                  <c:v>0.43745768211199837</c:v>
                </c:pt>
                <c:pt idx="2">
                  <c:v>0.55422869841915623</c:v>
                </c:pt>
              </c:numCache>
            </c:numRef>
          </c:val>
          <c:extLst>
            <c:ext xmlns:c16="http://schemas.microsoft.com/office/drawing/2014/chart" uri="{C3380CC4-5D6E-409C-BE32-E72D297353CC}">
              <c16:uniqueId val="{00000001-E845-8B47-B053-989ED4E672A2}"/>
            </c:ext>
          </c:extLst>
        </c:ser>
        <c:dLbls>
          <c:showLegendKey val="0"/>
          <c:showVal val="0"/>
          <c:showCatName val="0"/>
          <c:showSerName val="0"/>
          <c:showPercent val="0"/>
          <c:showBubbleSize val="0"/>
        </c:dLbls>
        <c:gapWidth val="150"/>
        <c:overlap val="-25"/>
        <c:axId val="77853656"/>
        <c:axId val="77854048"/>
      </c:barChart>
      <c:catAx>
        <c:axId val="77853656"/>
        <c:scaling>
          <c:orientation val="minMax"/>
        </c:scaling>
        <c:delete val="0"/>
        <c:axPos val="b"/>
        <c:numFmt formatCode="General" sourceLinked="1"/>
        <c:majorTickMark val="out"/>
        <c:minorTickMark val="none"/>
        <c:tickLblPos val="nextTo"/>
        <c:crossAx val="77854048"/>
        <c:crosses val="autoZero"/>
        <c:auto val="1"/>
        <c:lblAlgn val="ctr"/>
        <c:lblOffset val="100"/>
        <c:noMultiLvlLbl val="0"/>
      </c:catAx>
      <c:valAx>
        <c:axId val="77854048"/>
        <c:scaling>
          <c:orientation val="minMax"/>
        </c:scaling>
        <c:delete val="0"/>
        <c:axPos val="l"/>
        <c:title>
          <c:tx>
            <c:rich>
              <a:bodyPr rot="-5400000" vert="horz"/>
              <a:lstStyle/>
              <a:p>
                <a:pPr>
                  <a:defRPr/>
                </a:pPr>
                <a:r>
                  <a:rPr lang="en-US"/>
                  <a:t>Root to shoot ratio</a:t>
                </a:r>
              </a:p>
            </c:rich>
          </c:tx>
          <c:layout>
            <c:manualLayout>
              <c:xMode val="edge"/>
              <c:yMode val="edge"/>
              <c:x val="1.67464114832536E-2"/>
              <c:y val="0.303655774494416"/>
            </c:manualLayout>
          </c:layout>
          <c:overlay val="0"/>
        </c:title>
        <c:numFmt formatCode="General" sourceLinked="1"/>
        <c:majorTickMark val="out"/>
        <c:minorTickMark val="none"/>
        <c:tickLblPos val="nextTo"/>
        <c:crossAx val="77853656"/>
        <c:crosses val="autoZero"/>
        <c:crossBetween val="between"/>
      </c:valAx>
    </c:plotArea>
    <c:legend>
      <c:legendPos val="r"/>
      <c:overlay val="0"/>
    </c:legend>
    <c:plotVisOnly val="1"/>
    <c:dispBlanksAs val="gap"/>
    <c:showDLblsOverMax val="0"/>
  </c:chart>
  <c:txPr>
    <a:bodyPr/>
    <a:lstStyle/>
    <a:p>
      <a:pPr>
        <a:defRPr sz="1200">
          <a:latin typeface="Times New Roman"/>
          <a:cs typeface="Times New Roman"/>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76R</c:v>
          </c:tx>
          <c:spPr>
            <a:solidFill>
              <a:srgbClr val="BFBFBF"/>
            </a:solidFill>
            <a:ln>
              <a:solidFill>
                <a:srgbClr val="000000"/>
              </a:solidFill>
            </a:ln>
          </c:spPr>
          <c:invertIfNegative val="0"/>
          <c:dPt>
            <c:idx val="0"/>
            <c:invertIfNegative val="0"/>
            <c:bubble3D val="0"/>
            <c:spPr>
              <a:solidFill>
                <a:srgbClr val="BFBFBF"/>
              </a:solidFill>
              <a:ln>
                <a:solidFill>
                  <a:srgbClr val="000000"/>
                </a:solidFill>
              </a:ln>
              <a:effectLst/>
            </c:spPr>
            <c:extLst>
              <c:ext xmlns:c16="http://schemas.microsoft.com/office/drawing/2014/chart" uri="{C3380CC4-5D6E-409C-BE32-E72D297353CC}">
                <c16:uniqueId val="{00000001-880A-884D-A3F0-BDFCFF7BF521}"/>
              </c:ext>
            </c:extLst>
          </c:dPt>
          <c:dLbls>
            <c:dLbl>
              <c:idx val="0"/>
              <c:layout>
                <c:manualLayout>
                  <c:x val="2.4777006937561899E-3"/>
                  <c:y val="-0.13765182186234801"/>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0A-884D-A3F0-BDFCFF7BF521}"/>
                </c:ext>
              </c:extLst>
            </c:dLbl>
            <c:dLbl>
              <c:idx val="1"/>
              <c:layout>
                <c:manualLayout>
                  <c:x val="0"/>
                  <c:y val="-2.8340080971659899E-2"/>
                </c:manualLayout>
              </c:layout>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0A-884D-A3F0-BDFCFF7BF521}"/>
                </c:ext>
              </c:extLst>
            </c:dLbl>
            <c:dLbl>
              <c:idx val="2"/>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0A-884D-A3F0-BDFCFF7BF5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'Zn65 content'!$I$5:$I$7</c:f>
                <c:numCache>
                  <c:formatCode>General</c:formatCode>
                  <c:ptCount val="3"/>
                  <c:pt idx="0">
                    <c:v>477.35376634936813</c:v>
                  </c:pt>
                  <c:pt idx="1">
                    <c:v>116.40767766911327</c:v>
                  </c:pt>
                  <c:pt idx="2">
                    <c:v>22.769630477183462</c:v>
                  </c:pt>
                </c:numCache>
              </c:numRef>
            </c:plus>
            <c:minus>
              <c:numRef>
                <c:f>'Zn65 content'!$I$5:$I$7</c:f>
                <c:numCache>
                  <c:formatCode>General</c:formatCode>
                  <c:ptCount val="3"/>
                  <c:pt idx="0">
                    <c:v>477.35376634936813</c:v>
                  </c:pt>
                  <c:pt idx="1">
                    <c:v>116.40767766911327</c:v>
                  </c:pt>
                  <c:pt idx="2">
                    <c:v>22.769630477183462</c:v>
                  </c:pt>
                </c:numCache>
              </c:numRef>
            </c:minus>
          </c:errBars>
          <c:cat>
            <c:strRef>
              <c:f>'Zn65 content'!$F$5:$F$7</c:f>
              <c:strCache>
                <c:ptCount val="3"/>
                <c:pt idx="0">
                  <c:v>Low Zn</c:v>
                </c:pt>
                <c:pt idx="1">
                  <c:v>Medium Zn</c:v>
                </c:pt>
                <c:pt idx="2">
                  <c:v>High Zn</c:v>
                </c:pt>
              </c:strCache>
            </c:strRef>
          </c:cat>
          <c:val>
            <c:numRef>
              <c:f>'Zn65 content'!$G$5:$G$7</c:f>
              <c:numCache>
                <c:formatCode>0</c:formatCode>
                <c:ptCount val="3"/>
                <c:pt idx="0">
                  <c:v>2613.7247460467779</c:v>
                </c:pt>
                <c:pt idx="1">
                  <c:v>565.07628837545576</c:v>
                </c:pt>
                <c:pt idx="2">
                  <c:v>159.65316276918929</c:v>
                </c:pt>
              </c:numCache>
            </c:numRef>
          </c:val>
          <c:extLst>
            <c:ext xmlns:c16="http://schemas.microsoft.com/office/drawing/2014/chart" uri="{C3380CC4-5D6E-409C-BE32-E72D297353CC}">
              <c16:uniqueId val="{00000004-880A-884D-A3F0-BDFCFF7BF521}"/>
            </c:ext>
          </c:extLst>
        </c:ser>
        <c:ser>
          <c:idx val="1"/>
          <c:order val="1"/>
          <c:tx>
            <c:v>rmc</c:v>
          </c:tx>
          <c:spPr>
            <a:solidFill>
              <a:schemeClr val="bg1"/>
            </a:solidFill>
            <a:ln>
              <a:solidFill>
                <a:srgbClr val="000000"/>
              </a:solidFill>
            </a:ln>
            <a:effectLst/>
          </c:spPr>
          <c:invertIfNegative val="0"/>
          <c:errBars>
            <c:errBarType val="both"/>
            <c:errValType val="cust"/>
            <c:noEndCap val="0"/>
            <c:plus>
              <c:numRef>
                <c:f>'Zn65 content'!$I$9:$I$11</c:f>
                <c:numCache>
                  <c:formatCode>General</c:formatCode>
                  <c:ptCount val="3"/>
                  <c:pt idx="0">
                    <c:v>3.5291105304335466</c:v>
                  </c:pt>
                  <c:pt idx="1">
                    <c:v>1.1456899144253205</c:v>
                  </c:pt>
                  <c:pt idx="2">
                    <c:v>4.4656376592335114</c:v>
                  </c:pt>
                </c:numCache>
              </c:numRef>
            </c:plus>
            <c:minus>
              <c:numRef>
                <c:f>'Zn65 content'!$I$9:$I$11</c:f>
                <c:numCache>
                  <c:formatCode>General</c:formatCode>
                  <c:ptCount val="3"/>
                  <c:pt idx="0">
                    <c:v>3.5291105304335466</c:v>
                  </c:pt>
                  <c:pt idx="1">
                    <c:v>1.1456899144253205</c:v>
                  </c:pt>
                  <c:pt idx="2">
                    <c:v>4.4656376592335114</c:v>
                  </c:pt>
                </c:numCache>
              </c:numRef>
            </c:minus>
          </c:errBars>
          <c:val>
            <c:numRef>
              <c:f>'Zn65 content'!$G$9:$G$11</c:f>
              <c:numCache>
                <c:formatCode>0</c:formatCode>
                <c:ptCount val="3"/>
                <c:pt idx="0">
                  <c:v>19.837510474170081</c:v>
                </c:pt>
                <c:pt idx="1">
                  <c:v>4.5708432978790912</c:v>
                </c:pt>
                <c:pt idx="2">
                  <c:v>6.436017522862163</c:v>
                </c:pt>
              </c:numCache>
            </c:numRef>
          </c:val>
          <c:extLst>
            <c:ext xmlns:c16="http://schemas.microsoft.com/office/drawing/2014/chart" uri="{C3380CC4-5D6E-409C-BE32-E72D297353CC}">
              <c16:uniqueId val="{00000005-880A-884D-A3F0-BDFCFF7BF521}"/>
            </c:ext>
          </c:extLst>
        </c:ser>
        <c:dLbls>
          <c:showLegendKey val="0"/>
          <c:showVal val="0"/>
          <c:showCatName val="0"/>
          <c:showSerName val="0"/>
          <c:showPercent val="0"/>
          <c:showBubbleSize val="0"/>
        </c:dLbls>
        <c:gapWidth val="150"/>
        <c:overlap val="-25"/>
        <c:axId val="178616792"/>
        <c:axId val="178617184"/>
      </c:barChart>
      <c:catAx>
        <c:axId val="178616792"/>
        <c:scaling>
          <c:orientation val="minMax"/>
        </c:scaling>
        <c:delete val="0"/>
        <c:axPos val="b"/>
        <c:numFmt formatCode="General" sourceLinked="1"/>
        <c:majorTickMark val="out"/>
        <c:minorTickMark val="none"/>
        <c:tickLblPos val="nextTo"/>
        <c:crossAx val="178617184"/>
        <c:crosses val="autoZero"/>
        <c:auto val="1"/>
        <c:lblAlgn val="ctr"/>
        <c:lblOffset val="100"/>
        <c:noMultiLvlLbl val="0"/>
      </c:catAx>
      <c:valAx>
        <c:axId val="178617184"/>
        <c:scaling>
          <c:orientation val="minMax"/>
        </c:scaling>
        <c:delete val="0"/>
        <c:axPos val="l"/>
        <c:title>
          <c:tx>
            <c:rich>
              <a:bodyPr rot="-5400000" vert="horz"/>
              <a:lstStyle/>
              <a:p>
                <a:pPr>
                  <a:defRPr/>
                </a:pPr>
                <a:r>
                  <a:rPr lang="en-US"/>
                  <a:t>Shoot Zn65 content (Bq)</a:t>
                </a:r>
              </a:p>
            </c:rich>
          </c:tx>
          <c:layout>
            <c:manualLayout>
              <c:xMode val="edge"/>
              <c:yMode val="edge"/>
              <c:x val="1.88329876226477E-2"/>
              <c:y val="0.24941909579183399"/>
            </c:manualLayout>
          </c:layout>
          <c:overlay val="0"/>
        </c:title>
        <c:numFmt formatCode="0" sourceLinked="1"/>
        <c:majorTickMark val="out"/>
        <c:minorTickMark val="none"/>
        <c:tickLblPos val="nextTo"/>
        <c:crossAx val="178616792"/>
        <c:crosses val="autoZero"/>
        <c:crossBetween val="between"/>
      </c:valAx>
    </c:plotArea>
    <c:plotVisOnly val="1"/>
    <c:dispBlanksAs val="gap"/>
    <c:showDLblsOverMax val="0"/>
  </c:chart>
  <c:txPr>
    <a:bodyPr/>
    <a:lstStyle/>
    <a:p>
      <a:pPr>
        <a:defRPr sz="1200">
          <a:latin typeface="Times New Roman"/>
          <a:cs typeface="Times New Roman"/>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v>76R</c:v>
          </c:tx>
          <c:spPr>
            <a:solidFill>
              <a:schemeClr val="bg1">
                <a:lumMod val="75000"/>
              </a:schemeClr>
            </a:solidFill>
            <a:ln>
              <a:solidFill>
                <a:srgbClr val="000000"/>
              </a:solidFill>
            </a:ln>
            <a:effectLst/>
          </c:spPr>
          <c:invertIfNegative val="0"/>
          <c:dLbls>
            <c:dLbl>
              <c:idx val="0"/>
              <c:layout>
                <c:manualLayout>
                  <c:x val="0"/>
                  <c:y val="-9.0237899917965506E-2"/>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7-A14D-ACC5-8D3B655B4515}"/>
                </c:ext>
              </c:extLst>
            </c:dLbl>
            <c:dLbl>
              <c:idx val="1"/>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7-A14D-ACC5-8D3B655B4515}"/>
                </c:ext>
              </c:extLst>
            </c:dLbl>
            <c:dLbl>
              <c:idx val="2"/>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7-A14D-ACC5-8D3B655B451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'Zn65 content'!$L$5:$L$7</c:f>
                <c:numCache>
                  <c:formatCode>General</c:formatCode>
                  <c:ptCount val="3"/>
                  <c:pt idx="0">
                    <c:v>332.53813020941539</c:v>
                  </c:pt>
                  <c:pt idx="1">
                    <c:v>7.6466426002160688</c:v>
                  </c:pt>
                  <c:pt idx="2">
                    <c:v>20.019637565030177</c:v>
                  </c:pt>
                </c:numCache>
              </c:numRef>
            </c:plus>
            <c:minus>
              <c:numRef>
                <c:f>'Zn65 content'!$L$5:$L$7</c:f>
                <c:numCache>
                  <c:formatCode>General</c:formatCode>
                  <c:ptCount val="3"/>
                  <c:pt idx="0">
                    <c:v>332.53813020941539</c:v>
                  </c:pt>
                  <c:pt idx="1">
                    <c:v>7.6466426002160688</c:v>
                  </c:pt>
                  <c:pt idx="2">
                    <c:v>20.019637565030177</c:v>
                  </c:pt>
                </c:numCache>
              </c:numRef>
            </c:minus>
          </c:errBars>
          <c:cat>
            <c:strRef>
              <c:f>'Zn65 content'!$F$5:$F$7</c:f>
              <c:strCache>
                <c:ptCount val="3"/>
                <c:pt idx="0">
                  <c:v>Low Zn</c:v>
                </c:pt>
                <c:pt idx="1">
                  <c:v>Medium Zn</c:v>
                </c:pt>
                <c:pt idx="2">
                  <c:v>High Zn</c:v>
                </c:pt>
              </c:strCache>
            </c:strRef>
          </c:cat>
          <c:val>
            <c:numRef>
              <c:f>'Zn65 content'!$J$5:$J$7</c:f>
              <c:numCache>
                <c:formatCode>0</c:formatCode>
                <c:ptCount val="3"/>
                <c:pt idx="0">
                  <c:v>1211.9492524967709</c:v>
                </c:pt>
                <c:pt idx="1">
                  <c:v>354.34431308389151</c:v>
                </c:pt>
                <c:pt idx="2">
                  <c:v>117.0826714740205</c:v>
                </c:pt>
              </c:numCache>
            </c:numRef>
          </c:val>
          <c:extLst>
            <c:ext xmlns:c16="http://schemas.microsoft.com/office/drawing/2014/chart" uri="{C3380CC4-5D6E-409C-BE32-E72D297353CC}">
              <c16:uniqueId val="{00000003-E6D7-A14D-ACC5-8D3B655B4515}"/>
            </c:ext>
          </c:extLst>
        </c:ser>
        <c:ser>
          <c:idx val="1"/>
          <c:order val="1"/>
          <c:tx>
            <c:v>rmc</c:v>
          </c:tx>
          <c:spPr>
            <a:solidFill>
              <a:schemeClr val="bg1"/>
            </a:solidFill>
            <a:ln>
              <a:solidFill>
                <a:srgbClr val="000000"/>
              </a:solidFill>
            </a:ln>
          </c:spPr>
          <c:invertIfNegative val="0"/>
          <c:errBars>
            <c:errBarType val="both"/>
            <c:errValType val="cust"/>
            <c:noEndCap val="0"/>
            <c:plus>
              <c:numRef>
                <c:f>'Zn65 content'!$L$9:$L$11</c:f>
                <c:numCache>
                  <c:formatCode>General</c:formatCode>
                  <c:ptCount val="3"/>
                  <c:pt idx="0">
                    <c:v>2.6611863500942028</c:v>
                  </c:pt>
                  <c:pt idx="1">
                    <c:v>0.60269148919761895</c:v>
                  </c:pt>
                  <c:pt idx="2">
                    <c:v>0.41096159587706277</c:v>
                  </c:pt>
                </c:numCache>
              </c:numRef>
            </c:plus>
            <c:minus>
              <c:numRef>
                <c:f>'Zn65 content'!$L$9:$L$11</c:f>
                <c:numCache>
                  <c:formatCode>General</c:formatCode>
                  <c:ptCount val="3"/>
                  <c:pt idx="0">
                    <c:v>2.6611863500942028</c:v>
                  </c:pt>
                  <c:pt idx="1">
                    <c:v>0.60269148919761895</c:v>
                  </c:pt>
                  <c:pt idx="2">
                    <c:v>0.41096159587706277</c:v>
                  </c:pt>
                </c:numCache>
              </c:numRef>
            </c:minus>
            <c:spPr>
              <a:effectLst/>
            </c:spPr>
          </c:errBars>
          <c:val>
            <c:numRef>
              <c:f>'Zn65 content'!$J$9:$J$11</c:f>
              <c:numCache>
                <c:formatCode>0</c:formatCode>
                <c:ptCount val="3"/>
                <c:pt idx="0">
                  <c:v>5.6715216262434618</c:v>
                </c:pt>
                <c:pt idx="1">
                  <c:v>1.0414291536693276</c:v>
                </c:pt>
                <c:pt idx="2">
                  <c:v>1.5359874861794947</c:v>
                </c:pt>
              </c:numCache>
            </c:numRef>
          </c:val>
          <c:extLst>
            <c:ext xmlns:c16="http://schemas.microsoft.com/office/drawing/2014/chart" uri="{C3380CC4-5D6E-409C-BE32-E72D297353CC}">
              <c16:uniqueId val="{00000004-E6D7-A14D-ACC5-8D3B655B4515}"/>
            </c:ext>
          </c:extLst>
        </c:ser>
        <c:dLbls>
          <c:showLegendKey val="0"/>
          <c:showVal val="0"/>
          <c:showCatName val="0"/>
          <c:showSerName val="0"/>
          <c:showPercent val="0"/>
          <c:showBubbleSize val="0"/>
        </c:dLbls>
        <c:gapWidth val="150"/>
        <c:overlap val="-25"/>
        <c:axId val="178617968"/>
        <c:axId val="178618360"/>
      </c:barChart>
      <c:catAx>
        <c:axId val="178617968"/>
        <c:scaling>
          <c:orientation val="minMax"/>
        </c:scaling>
        <c:delete val="0"/>
        <c:axPos val="b"/>
        <c:numFmt formatCode="General" sourceLinked="0"/>
        <c:majorTickMark val="out"/>
        <c:minorTickMark val="none"/>
        <c:tickLblPos val="nextTo"/>
        <c:crossAx val="178618360"/>
        <c:crosses val="autoZero"/>
        <c:auto val="1"/>
        <c:lblAlgn val="ctr"/>
        <c:lblOffset val="100"/>
        <c:noMultiLvlLbl val="0"/>
      </c:catAx>
      <c:valAx>
        <c:axId val="178618360"/>
        <c:scaling>
          <c:orientation val="minMax"/>
          <c:max val="3500"/>
        </c:scaling>
        <c:delete val="0"/>
        <c:axPos val="l"/>
        <c:title>
          <c:tx>
            <c:rich>
              <a:bodyPr rot="-5400000" vert="horz"/>
              <a:lstStyle/>
              <a:p>
                <a:pPr>
                  <a:defRPr/>
                </a:pPr>
                <a:r>
                  <a:rPr lang="en-US"/>
                  <a:t>Root Zn65 content (Bq)</a:t>
                </a:r>
              </a:p>
            </c:rich>
          </c:tx>
          <c:layout>
            <c:manualLayout>
              <c:xMode val="edge"/>
              <c:yMode val="edge"/>
              <c:x val="1.6666666666666701E-2"/>
              <c:y val="0.15583880139982501"/>
            </c:manualLayout>
          </c:layout>
          <c:overlay val="0"/>
        </c:title>
        <c:numFmt formatCode="0" sourceLinked="1"/>
        <c:majorTickMark val="out"/>
        <c:minorTickMark val="none"/>
        <c:tickLblPos val="nextTo"/>
        <c:crossAx val="178617968"/>
        <c:crosses val="autoZero"/>
        <c:crossBetween val="between"/>
      </c:valAx>
    </c:plotArea>
    <c:plotVisOnly val="1"/>
    <c:dispBlanksAs val="gap"/>
    <c:showDLblsOverMax val="0"/>
  </c:chart>
  <c:txPr>
    <a:bodyPr/>
    <a:lstStyle/>
    <a:p>
      <a:pPr>
        <a:defRPr sz="1200">
          <a:latin typeface="Times New Roman"/>
          <a:cs typeface="Times New Roman"/>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393700</xdr:colOff>
      <xdr:row>2</xdr:row>
      <xdr:rowOff>44450</xdr:rowOff>
    </xdr:from>
    <xdr:to>
      <xdr:col>11</xdr:col>
      <xdr:colOff>228600</xdr:colOff>
      <xdr:row>23</xdr:row>
      <xdr:rowOff>114300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381000</xdr:colOff>
      <xdr:row>4</xdr:row>
      <xdr:rowOff>120650</xdr:rowOff>
    </xdr:from>
    <xdr:to>
      <xdr:col>11</xdr:col>
      <xdr:colOff>635000</xdr:colOff>
      <xdr:row>26</xdr:row>
      <xdr:rowOff>63500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568960</xdr:colOff>
      <xdr:row>1</xdr:row>
      <xdr:rowOff>43180</xdr:rowOff>
    </xdr:from>
    <xdr:to>
      <xdr:col>18</xdr:col>
      <xdr:colOff>741680</xdr:colOff>
      <xdr:row>17</xdr:row>
      <xdr:rowOff>132080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571500</xdr:colOff>
      <xdr:row>17</xdr:row>
      <xdr:rowOff>180340</xdr:rowOff>
    </xdr:from>
    <xdr:to>
      <xdr:col>18</xdr:col>
      <xdr:colOff>749300</xdr:colOff>
      <xdr:row>34</xdr:row>
      <xdr:rowOff>76200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Watts-Williams" refreshedDate="41738.600117592592" createdVersion="4" refreshedVersion="4" minRefreshableVersion="3" recordCount="30" xr:uid="{00000000-000A-0000-FFFF-FFFF01000000}">
  <cacheSource type="worksheet">
    <worksheetSource ref="N1:R31" sheet="Harvest sheet"/>
  </cacheSource>
  <cacheFields count="3">
    <cacheField name="Genotype" numFmtId="0">
      <sharedItems count="2">
        <s v="76R"/>
        <s v="rmc"/>
      </sharedItems>
    </cacheField>
    <cacheField name="Soil Zn" numFmtId="0">
      <sharedItems containsSemiMixedTypes="0" containsString="0" containsNumber="1" containsInteger="1" minValue="2" maxValue="50" count="3">
        <n v="2"/>
        <n v="20"/>
        <n v="50"/>
      </sharedItems>
    </cacheField>
    <cacheField name="Root dry weight total (g)" numFmtId="0">
      <sharedItems containsSemiMixedTypes="0" containsString="0" containsNumber="1" minValue="0.55937736268623572" maxValue="1.0758705216844755" count="30">
        <n v="0.82687017147164132"/>
        <n v="0.66328955866523243"/>
        <n v="0.74543343011198637"/>
        <n v="0.69403973509933692"/>
        <n v="0.66083015267175604"/>
        <n v="0.72067142857142774"/>
        <n v="0.65974115616911111"/>
        <n v="1.0526956350766807"/>
        <n v="0.55937736268623572"/>
        <n v="0.75164294954721877"/>
        <n v="0.80934496124030997"/>
        <n v="0.61257213014119039"/>
        <n v="0.6074994666097715"/>
        <n v="0.72457807681525122"/>
        <n v="0.74141427442717878"/>
        <n v="0.7599692662312717"/>
        <n v="0.88409348183312075"/>
        <n v="0.69655075187969961"/>
        <n v="0.63621867881548899"/>
        <n v="0.80535399027202337"/>
        <n v="0.9520039215686279"/>
        <n v="0.75510230179028104"/>
        <n v="1.0758705216844755"/>
        <n v="0.84007173601147833"/>
        <n v="0.77526104417670649"/>
        <n v="0.98280945757997196"/>
        <n v="0.74302325581395356"/>
        <n v="0.90363452801615396"/>
        <n v="0.91293031066330821"/>
        <n v="0.881603165838395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Watts-Williams" refreshedDate="41738.663693402777" createdVersion="4" refreshedVersion="4" minRefreshableVersion="3" recordCount="31" xr:uid="{00000000-000A-0000-FFFF-FFFF03000000}">
  <cacheSource type="worksheet">
    <worksheetSource ref="X1:Z1048576" sheet="Harvest sheet"/>
  </cacheSource>
  <cacheFields count="3">
    <cacheField name="Genotype" numFmtId="0">
      <sharedItems containsBlank="1" count="3">
        <s v="76R"/>
        <s v="rmc"/>
        <m/>
      </sharedItems>
    </cacheField>
    <cacheField name="Soil Zn" numFmtId="0">
      <sharedItems containsString="0" containsBlank="1" containsNumber="1" containsInteger="1" minValue="2" maxValue="50" count="4">
        <n v="2"/>
        <n v="20"/>
        <n v="50"/>
        <m/>
      </sharedItems>
    </cacheField>
    <cacheField name="Root to shoot ratio" numFmtId="0">
      <sharedItems containsString="0" containsBlank="1" containsNumber="1" minValue="0.36671168832283418" maxValue="0.68730711830527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x v="0"/>
    <x v="0"/>
  </r>
  <r>
    <x v="0"/>
    <x v="0"/>
    <x v="1"/>
  </r>
  <r>
    <x v="0"/>
    <x v="0"/>
    <x v="2"/>
  </r>
  <r>
    <x v="0"/>
    <x v="0"/>
    <x v="3"/>
  </r>
  <r>
    <x v="0"/>
    <x v="0"/>
    <x v="4"/>
  </r>
  <r>
    <x v="0"/>
    <x v="1"/>
    <x v="5"/>
  </r>
  <r>
    <x v="0"/>
    <x v="1"/>
    <x v="6"/>
  </r>
  <r>
    <x v="0"/>
    <x v="1"/>
    <x v="7"/>
  </r>
  <r>
    <x v="0"/>
    <x v="1"/>
    <x v="8"/>
  </r>
  <r>
    <x v="0"/>
    <x v="1"/>
    <x v="9"/>
  </r>
  <r>
    <x v="0"/>
    <x v="2"/>
    <x v="10"/>
  </r>
  <r>
    <x v="0"/>
    <x v="2"/>
    <x v="11"/>
  </r>
  <r>
    <x v="0"/>
    <x v="2"/>
    <x v="12"/>
  </r>
  <r>
    <x v="0"/>
    <x v="2"/>
    <x v="13"/>
  </r>
  <r>
    <x v="0"/>
    <x v="2"/>
    <x v="14"/>
  </r>
  <r>
    <x v="1"/>
    <x v="0"/>
    <x v="15"/>
  </r>
  <r>
    <x v="1"/>
    <x v="0"/>
    <x v="16"/>
  </r>
  <r>
    <x v="1"/>
    <x v="0"/>
    <x v="17"/>
  </r>
  <r>
    <x v="1"/>
    <x v="0"/>
    <x v="18"/>
  </r>
  <r>
    <x v="1"/>
    <x v="0"/>
    <x v="19"/>
  </r>
  <r>
    <x v="1"/>
    <x v="1"/>
    <x v="20"/>
  </r>
  <r>
    <x v="1"/>
    <x v="1"/>
    <x v="21"/>
  </r>
  <r>
    <x v="1"/>
    <x v="1"/>
    <x v="22"/>
  </r>
  <r>
    <x v="1"/>
    <x v="1"/>
    <x v="23"/>
  </r>
  <r>
    <x v="1"/>
    <x v="1"/>
    <x v="24"/>
  </r>
  <r>
    <x v="1"/>
    <x v="2"/>
    <x v="25"/>
  </r>
  <r>
    <x v="1"/>
    <x v="2"/>
    <x v="26"/>
  </r>
  <r>
    <x v="1"/>
    <x v="2"/>
    <x v="27"/>
  </r>
  <r>
    <x v="1"/>
    <x v="2"/>
    <x v="28"/>
  </r>
  <r>
    <x v="1"/>
    <x v="2"/>
    <x v="29"/>
  </r>
</pivotCacheRecords>
</file>

<file path=xl/pivotCache/pivotCacheRecords2.xml><?xml version="1.0" encoding="utf-8"?>
<pivotCacheRecords xmlns="http://schemas.openxmlformats.org/spreadsheetml/2006/main" xmlns:r="http://schemas.openxmlformats.org/officeDocument/2006/relationships" count="31">
  <r>
    <x v="0"/>
    <x v="0"/>
    <n v="0.52353337260064237"/>
  </r>
  <r>
    <x v="0"/>
    <x v="0"/>
    <n v="0.48076382507635662"/>
  </r>
  <r>
    <x v="0"/>
    <x v="0"/>
    <n v="0.49799964448657952"/>
  </r>
  <r>
    <x v="0"/>
    <x v="0"/>
    <n v="0.43649284802023813"/>
  </r>
  <r>
    <x v="0"/>
    <x v="0"/>
    <n v="0.44596374045801523"/>
  </r>
  <r>
    <x v="0"/>
    <x v="1"/>
    <n v="0.50441134751773031"/>
  </r>
  <r>
    <x v="0"/>
    <x v="1"/>
    <n v="0.66559842228522093"/>
  </r>
  <r>
    <x v="0"/>
    <x v="1"/>
    <n v="0.61296930090577662"/>
  </r>
  <r>
    <x v="0"/>
    <x v="1"/>
    <n v="0.38241016398992372"/>
  </r>
  <r>
    <x v="0"/>
    <x v="1"/>
    <n v="0.587083111873268"/>
  </r>
  <r>
    <x v="0"/>
    <x v="2"/>
    <n v="0.49871608527131761"/>
  </r>
  <r>
    <x v="0"/>
    <x v="2"/>
    <n v="0.64791282995702904"/>
  </r>
  <r>
    <x v="0"/>
    <x v="2"/>
    <n v="0.61741204531902183"/>
  </r>
  <r>
    <x v="0"/>
    <x v="2"/>
    <n v="0.5739528780393568"/>
  </r>
  <r>
    <x v="0"/>
    <x v="2"/>
    <n v="0.6873071183052748"/>
  </r>
  <r>
    <x v="1"/>
    <x v="0"/>
    <n v="0.60830691539122472"/>
  </r>
  <r>
    <x v="1"/>
    <x v="0"/>
    <n v="0.51826917379964621"/>
  </r>
  <r>
    <x v="1"/>
    <x v="0"/>
    <n v="0.53191148325358828"/>
  </r>
  <r>
    <x v="1"/>
    <x v="0"/>
    <n v="0.65036859003102998"/>
  </r>
  <r>
    <x v="1"/>
    <x v="0"/>
    <n v="0.43280351426631358"/>
  </r>
  <r>
    <x v="1"/>
    <x v="1"/>
    <n v="0.44978862991737584"/>
  </r>
  <r>
    <x v="1"/>
    <x v="1"/>
    <n v="0.36671168832283418"/>
  </r>
  <r>
    <x v="1"/>
    <x v="1"/>
    <n v="0.43616372500721984"/>
  </r>
  <r>
    <x v="1"/>
    <x v="1"/>
    <n v="0.42276337364213989"/>
  </r>
  <r>
    <x v="1"/>
    <x v="1"/>
    <n v="0.51186099367042204"/>
  </r>
  <r>
    <x v="1"/>
    <x v="2"/>
    <n v="0.60184670066450341"/>
  </r>
  <r>
    <x v="1"/>
    <x v="2"/>
    <n v="0.47666454284804088"/>
  </r>
  <r>
    <x v="1"/>
    <x v="2"/>
    <n v="0.61631035376618393"/>
  </r>
  <r>
    <x v="1"/>
    <x v="2"/>
    <n v="0.5591239854464034"/>
  </r>
  <r>
    <x v="1"/>
    <x v="2"/>
    <n v="0.51719790937064958"/>
  </r>
  <r>
    <x v="2"/>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4"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C13" firstHeaderRow="1" firstDataRow="2" firstDataCol="1"/>
  <pivotFields count="3">
    <pivotField axis="axisRow" showAll="0">
      <items count="3">
        <item x="0"/>
        <item x="1"/>
        <item t="default"/>
      </items>
    </pivotField>
    <pivotField axis="axisRow" showAll="0">
      <items count="4">
        <item n="Zn 2" x="0"/>
        <item n="Zn 20" x="1"/>
        <item n="Zn 50" x="2"/>
        <item t="default"/>
      </items>
    </pivotField>
    <pivotField dataField="1" showAll="0">
      <items count="31">
        <item x="8"/>
        <item x="12"/>
        <item x="11"/>
        <item x="18"/>
        <item x="6"/>
        <item x="4"/>
        <item x="1"/>
        <item x="3"/>
        <item x="17"/>
        <item x="5"/>
        <item x="13"/>
        <item x="14"/>
        <item x="26"/>
        <item x="2"/>
        <item x="9"/>
        <item x="21"/>
        <item x="15"/>
        <item x="24"/>
        <item x="19"/>
        <item x="10"/>
        <item x="0"/>
        <item x="23"/>
        <item x="29"/>
        <item x="16"/>
        <item x="27"/>
        <item x="28"/>
        <item x="20"/>
        <item x="25"/>
        <item x="7"/>
        <item x="22"/>
        <item t="default"/>
      </items>
    </pivotField>
  </pivotFields>
  <rowFields count="2">
    <field x="0"/>
    <field x="1"/>
  </rowFields>
  <rowItems count="9">
    <i>
      <x/>
    </i>
    <i r="1">
      <x/>
    </i>
    <i r="1">
      <x v="1"/>
    </i>
    <i r="1">
      <x v="2"/>
    </i>
    <i>
      <x v="1"/>
    </i>
    <i r="1">
      <x/>
    </i>
    <i r="1">
      <x v="1"/>
    </i>
    <i r="1">
      <x v="2"/>
    </i>
    <i t="grand">
      <x/>
    </i>
  </rowItems>
  <colFields count="1">
    <field x="-2"/>
  </colFields>
  <colItems count="2">
    <i>
      <x/>
    </i>
    <i i="1">
      <x v="1"/>
    </i>
  </colItems>
  <dataFields count="2">
    <dataField name="Average of Root dry weight total (g)" fld="2" subtotal="average" baseField="0" baseItem="0"/>
    <dataField name="StdDev of Root dry weight total (g)" fld="2" subtotal="stdDev"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15"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A3:C15" firstHeaderRow="1" firstDataRow="2" firstDataCol="1"/>
  <pivotFields count="3">
    <pivotField axis="axisRow" showAll="0">
      <items count="4">
        <item x="0"/>
        <item x="1"/>
        <item x="2"/>
        <item t="default"/>
      </items>
    </pivotField>
    <pivotField axis="axisRow" showAll="0">
      <items count="5">
        <item n="Low Zn" x="0"/>
        <item n="Medium Zn" x="1"/>
        <item n="High Zn" x="2"/>
        <item x="3"/>
        <item t="default"/>
      </items>
    </pivotField>
    <pivotField dataField="1" showAll="0"/>
  </pivotFields>
  <rowFields count="2">
    <field x="0"/>
    <field x="1"/>
  </rowFields>
  <rowItems count="11">
    <i>
      <x/>
    </i>
    <i r="1">
      <x/>
    </i>
    <i r="1">
      <x v="1"/>
    </i>
    <i r="1">
      <x v="2"/>
    </i>
    <i>
      <x v="1"/>
    </i>
    <i r="1">
      <x/>
    </i>
    <i r="1">
      <x v="1"/>
    </i>
    <i r="1">
      <x v="2"/>
    </i>
    <i>
      <x v="2"/>
    </i>
    <i r="1">
      <x v="3"/>
    </i>
    <i t="grand">
      <x/>
    </i>
  </rowItems>
  <colFields count="1">
    <field x="-2"/>
  </colFields>
  <colItems count="2">
    <i>
      <x/>
    </i>
    <i i="1">
      <x v="1"/>
    </i>
  </colItems>
  <dataFields count="2">
    <dataField name="Average of Root to shoot ratio" fld="2" subtotal="average" baseField="0" baseItem="0"/>
    <dataField name="StdDev of Root to shoot ratio" fld="2" subtotal="stdDev"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3CFE-5BA9-584E-9A5C-EBBA9D1EA520}">
  <dimension ref="A1"/>
  <sheetViews>
    <sheetView tabSelected="1" workbookViewId="0">
      <selection activeCell="C7" sqref="C7"/>
    </sheetView>
  </sheetViews>
  <sheetFormatPr baseColWidth="10" defaultRowHeight="15" x14ac:dyDescent="0.2"/>
  <sheetData>
    <row r="1" spans="1:1" x14ac:dyDescent="0.2">
      <c r="A1"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2"/>
  <sheetViews>
    <sheetView zoomScale="80" zoomScaleNormal="80" zoomScalePageLayoutView="80" workbookViewId="0">
      <selection activeCell="B1" sqref="B1:D1048576"/>
    </sheetView>
  </sheetViews>
  <sheetFormatPr baseColWidth="10" defaultColWidth="8.83203125" defaultRowHeight="16" x14ac:dyDescent="0.2"/>
  <cols>
    <col min="1" max="1" width="6.83203125" style="2" customWidth="1"/>
    <col min="2" max="2" width="9" style="2" customWidth="1"/>
    <col min="3" max="3" width="7.83203125" style="2" customWidth="1"/>
    <col min="4" max="4" width="5.5" style="2" customWidth="1"/>
    <col min="5" max="5" width="13.33203125" style="7" customWidth="1"/>
    <col min="6" max="6" width="13.6640625" style="7" customWidth="1"/>
    <col min="7" max="7" width="14" style="7" customWidth="1"/>
    <col min="8" max="8" width="11" style="5" customWidth="1"/>
    <col min="9" max="9" width="12.5" style="2" hidden="1" customWidth="1"/>
    <col min="10" max="10" width="12.5" style="2" customWidth="1"/>
    <col min="11" max="12" width="11" style="5" hidden="1" customWidth="1"/>
    <col min="13" max="13" width="12" style="2" hidden="1" customWidth="1"/>
    <col min="14" max="14" width="11.33203125" customWidth="1"/>
    <col min="15" max="15" width="8.83203125" style="2"/>
    <col min="16" max="16" width="13.5" style="2" customWidth="1"/>
    <col min="17" max="17" width="12.5" customWidth="1"/>
    <col min="18" max="18" width="12" style="16" customWidth="1"/>
    <col min="19" max="19" width="15" style="16" customWidth="1"/>
    <col min="20" max="20" width="15" style="16" hidden="1" customWidth="1"/>
    <col min="21" max="21" width="14.33203125" style="16" customWidth="1"/>
    <col min="22" max="22" width="14.33203125" style="16" hidden="1" customWidth="1"/>
    <col min="23" max="23" width="13.5" style="16" customWidth="1"/>
    <col min="24" max="24" width="12.6640625" customWidth="1"/>
    <col min="25" max="32" width="11.6640625" customWidth="1"/>
    <col min="33" max="33" width="18.6640625" customWidth="1"/>
    <col min="34" max="34" width="15.33203125" customWidth="1"/>
    <col min="35" max="35" width="16.1640625" style="43" hidden="1" customWidth="1"/>
    <col min="36" max="36" width="21.6640625" customWidth="1"/>
    <col min="37" max="37" width="16.5" customWidth="1"/>
    <col min="38" max="38" width="20.6640625" style="35" customWidth="1"/>
    <col min="39" max="39" width="16.1640625" hidden="1" customWidth="1"/>
    <col min="40" max="40" width="3.1640625" style="43" hidden="1" customWidth="1"/>
    <col min="41" max="41" width="17.33203125" style="43" customWidth="1"/>
    <col min="42" max="43" width="17.33203125" style="35" customWidth="1"/>
    <col min="44" max="44" width="14.5" customWidth="1"/>
    <col min="45" max="45" width="14" customWidth="1"/>
    <col min="46" max="46" width="13.83203125" hidden="1" customWidth="1"/>
    <col min="47" max="47" width="12.1640625" customWidth="1"/>
    <col min="48" max="48" width="10.83203125" hidden="1" customWidth="1"/>
    <col min="49" max="49" width="11.5" customWidth="1"/>
  </cols>
  <sheetData>
    <row r="1" spans="1:51" s="1" customFormat="1" ht="30" customHeight="1" x14ac:dyDescent="0.2">
      <c r="A1" s="3" t="s">
        <v>0</v>
      </c>
      <c r="B1" s="3" t="s">
        <v>1</v>
      </c>
      <c r="C1" s="3" t="s">
        <v>8</v>
      </c>
      <c r="D1" s="3" t="s">
        <v>2</v>
      </c>
      <c r="E1" s="3" t="s">
        <v>5</v>
      </c>
      <c r="F1" s="3" t="s">
        <v>7</v>
      </c>
      <c r="G1" s="3" t="s">
        <v>6</v>
      </c>
      <c r="H1" s="3" t="s">
        <v>10</v>
      </c>
      <c r="I1" s="8" t="s">
        <v>13</v>
      </c>
      <c r="J1" s="8" t="s">
        <v>12</v>
      </c>
      <c r="K1" s="3" t="s">
        <v>9</v>
      </c>
      <c r="L1" s="3" t="s">
        <v>19</v>
      </c>
      <c r="M1" s="8" t="s">
        <v>18</v>
      </c>
      <c r="N1" s="8" t="s">
        <v>18</v>
      </c>
      <c r="O1" s="8" t="s">
        <v>11</v>
      </c>
      <c r="P1" s="8" t="s">
        <v>26</v>
      </c>
      <c r="Q1" s="1" t="s">
        <v>25</v>
      </c>
      <c r="R1" s="8" t="s">
        <v>29</v>
      </c>
      <c r="S1" s="8" t="s">
        <v>46</v>
      </c>
      <c r="T1" s="8" t="s">
        <v>42</v>
      </c>
      <c r="U1" s="8" t="s">
        <v>45</v>
      </c>
      <c r="V1" s="8" t="s">
        <v>43</v>
      </c>
      <c r="W1" s="8" t="s">
        <v>34</v>
      </c>
      <c r="X1" s="8" t="s">
        <v>35</v>
      </c>
      <c r="Y1" s="8" t="s">
        <v>41</v>
      </c>
      <c r="Z1" s="8" t="s">
        <v>44</v>
      </c>
      <c r="AA1" s="8" t="s">
        <v>40</v>
      </c>
      <c r="AB1" s="8" t="s">
        <v>50</v>
      </c>
      <c r="AC1" s="8" t="s">
        <v>55</v>
      </c>
      <c r="AD1" s="8" t="s">
        <v>56</v>
      </c>
      <c r="AE1" s="8" t="s">
        <v>57</v>
      </c>
      <c r="AF1" s="8" t="s">
        <v>58</v>
      </c>
      <c r="AG1" s="8" t="s">
        <v>47</v>
      </c>
      <c r="AH1" s="8" t="s">
        <v>48</v>
      </c>
      <c r="AI1" s="40" t="s">
        <v>53</v>
      </c>
      <c r="AJ1" s="45" t="s">
        <v>67</v>
      </c>
      <c r="AK1" s="45" t="s">
        <v>68</v>
      </c>
      <c r="AL1" s="36" t="s">
        <v>63</v>
      </c>
      <c r="AM1" s="8" t="s">
        <v>54</v>
      </c>
      <c r="AN1" s="40" t="s">
        <v>51</v>
      </c>
      <c r="AO1" s="40" t="s">
        <v>66</v>
      </c>
      <c r="AP1" s="36" t="s">
        <v>65</v>
      </c>
      <c r="AQ1" s="36" t="s">
        <v>64</v>
      </c>
      <c r="AR1" s="8" t="s">
        <v>52</v>
      </c>
      <c r="AS1" s="8" t="s">
        <v>59</v>
      </c>
      <c r="AT1" s="8" t="s">
        <v>60</v>
      </c>
      <c r="AU1" s="8" t="s">
        <v>61</v>
      </c>
      <c r="AV1" s="8" t="s">
        <v>62</v>
      </c>
      <c r="AW1" s="8" t="s">
        <v>49</v>
      </c>
    </row>
    <row r="2" spans="1:51" ht="22" customHeight="1" x14ac:dyDescent="0.2">
      <c r="A2" s="26">
        <v>1</v>
      </c>
      <c r="B2" s="26" t="s">
        <v>3</v>
      </c>
      <c r="C2" s="26">
        <v>2</v>
      </c>
      <c r="D2" s="26">
        <v>1</v>
      </c>
      <c r="E2" s="6">
        <v>7.56</v>
      </c>
      <c r="F2" s="6">
        <v>5.93</v>
      </c>
      <c r="G2" s="6">
        <v>5.3070000000000004</v>
      </c>
      <c r="H2" s="4">
        <v>4.78</v>
      </c>
      <c r="I2" s="10">
        <v>6.21</v>
      </c>
      <c r="J2" s="10">
        <v>1.4299999999999997</v>
      </c>
      <c r="K2" s="4">
        <v>4.8099999999999996</v>
      </c>
      <c r="L2" s="4">
        <v>5.55</v>
      </c>
      <c r="M2" s="10">
        <f>L2-K2</f>
        <v>0.74000000000000021</v>
      </c>
      <c r="N2" s="15">
        <v>0.67</v>
      </c>
      <c r="O2" s="14">
        <f>N2/G2</f>
        <v>0.12624835123421896</v>
      </c>
      <c r="P2" s="14">
        <f>F2*O2</f>
        <v>0.74865272281891837</v>
      </c>
      <c r="Q2" s="17">
        <f t="shared" ref="Q2:Q30" si="0">P2/J2</f>
        <v>0.52353337260064237</v>
      </c>
      <c r="R2" s="18">
        <v>33</v>
      </c>
      <c r="S2" s="25">
        <v>2.0664267850763034</v>
      </c>
      <c r="T2" s="24">
        <f>S2*1000</f>
        <v>2066.4267850763035</v>
      </c>
      <c r="U2" s="25">
        <v>3.211067677485588</v>
      </c>
      <c r="V2" s="24">
        <f>U2*1000</f>
        <v>3211.0676774855879</v>
      </c>
      <c r="W2" s="24">
        <v>2954.9903026591132</v>
      </c>
      <c r="X2" s="24">
        <v>2403.9745599054063</v>
      </c>
      <c r="Y2" s="32">
        <v>34.580401736334409</v>
      </c>
      <c r="Z2" s="33">
        <v>4.9449974482958202E-2</v>
      </c>
      <c r="AA2" s="32">
        <v>33.939310358208949</v>
      </c>
      <c r="AB2" s="33">
        <v>2.5408757110269447E-2</v>
      </c>
      <c r="AC2" s="32">
        <v>3257.2662743837086</v>
      </c>
      <c r="AD2" s="14">
        <v>4.6578907723687024</v>
      </c>
      <c r="AE2" s="32">
        <v>1916.3821101492535</v>
      </c>
      <c r="AF2" s="14">
        <v>1.4347046847247029</v>
      </c>
      <c r="AG2" s="34">
        <f>S2/Y2</f>
        <v>5.975716536876037E-2</v>
      </c>
      <c r="AH2" s="34">
        <f>U2/AA2</f>
        <v>9.4612048494642512E-2</v>
      </c>
      <c r="AI2" s="41">
        <v>71.070935418731608</v>
      </c>
      <c r="AJ2" s="25">
        <v>29.948069312688844</v>
      </c>
      <c r="AK2" s="46">
        <f>Z2*AJ2/100</f>
        <v>1.480931263326327E-2</v>
      </c>
      <c r="AL2" s="37">
        <v>83.209438312783334</v>
      </c>
      <c r="AM2" s="25">
        <v>105.39476381490664</v>
      </c>
      <c r="AN2" s="44">
        <f>Z2*AI2/100</f>
        <v>3.5144559429362482E-2</v>
      </c>
      <c r="AO2" s="41">
        <f>100-AL2</f>
        <v>16.790561687216666</v>
      </c>
      <c r="AP2" s="39">
        <f>Z2*AL2/100</f>
        <v>4.1147046013084207E-2</v>
      </c>
      <c r="AQ2" s="37">
        <f>(Z2-AP2)*1000</f>
        <v>8.3029284698739954</v>
      </c>
      <c r="AR2" s="34">
        <f>AB2*AM2/100</f>
        <v>2.6779499544671782E-2</v>
      </c>
      <c r="AS2" s="15">
        <f>J2+P2</f>
        <v>2.1786527228189181</v>
      </c>
      <c r="AT2" s="34">
        <f>Z2+AB2</f>
        <v>7.4858731593227645E-2</v>
      </c>
      <c r="AU2" s="25">
        <f>AT2*1000</f>
        <v>74.858731593227645</v>
      </c>
      <c r="AV2" s="25">
        <f>AU2/AS2</f>
        <v>34.360102832896345</v>
      </c>
      <c r="AW2" s="25">
        <v>18.912752942726293</v>
      </c>
      <c r="AY2" s="1"/>
    </row>
    <row r="3" spans="1:51" ht="22" customHeight="1" x14ac:dyDescent="0.2">
      <c r="A3" s="26">
        <v>2</v>
      </c>
      <c r="B3" s="26" t="s">
        <v>3</v>
      </c>
      <c r="C3" s="26">
        <v>2</v>
      </c>
      <c r="D3" s="26">
        <v>2</v>
      </c>
      <c r="E3" s="6">
        <v>6.77</v>
      </c>
      <c r="F3" s="6">
        <v>5.2220000000000004</v>
      </c>
      <c r="G3" s="6">
        <v>4.6449999999999996</v>
      </c>
      <c r="H3" s="4">
        <v>4.78</v>
      </c>
      <c r="I3" s="10">
        <v>6.01</v>
      </c>
      <c r="J3" s="10">
        <v>1.2299999999999995</v>
      </c>
      <c r="K3" s="4">
        <v>4.8499999999999996</v>
      </c>
      <c r="L3" s="4">
        <v>5.44</v>
      </c>
      <c r="M3" s="10">
        <f t="shared" ref="M3:M21" si="1">L3-K3</f>
        <v>0.59000000000000075</v>
      </c>
      <c r="N3" s="15">
        <v>0.52600000000000002</v>
      </c>
      <c r="O3" s="14">
        <f t="shared" ref="O3:O31" si="2">N3/G3</f>
        <v>0.11324004305705061</v>
      </c>
      <c r="P3" s="14">
        <f t="shared" ref="P3:P31" si="3">F3*O3</f>
        <v>0.5913395048439184</v>
      </c>
      <c r="Q3" s="17">
        <f t="shared" si="0"/>
        <v>0.48076382507635662</v>
      </c>
      <c r="R3" s="18">
        <v>46</v>
      </c>
      <c r="S3" s="25">
        <v>1.6667496845321115</v>
      </c>
      <c r="T3" s="24">
        <f t="shared" ref="T3:T31" si="4">S3*1000</f>
        <v>1666.7496845321116</v>
      </c>
      <c r="U3" s="25">
        <v>1.5076095922103527</v>
      </c>
      <c r="V3" s="24">
        <f t="shared" ref="V3:V31" si="5">U3*1000</f>
        <v>1507.6095922103527</v>
      </c>
      <c r="W3" s="24">
        <v>2050.102111974496</v>
      </c>
      <c r="X3" s="24">
        <v>891.50910975561169</v>
      </c>
      <c r="Y3" s="32">
        <v>43.345330857740592</v>
      </c>
      <c r="Z3" s="33">
        <v>5.3314756955020914E-2</v>
      </c>
      <c r="AA3" s="32">
        <v>30.745836167300379</v>
      </c>
      <c r="AB3" s="33">
        <v>1.8181227535183645E-2</v>
      </c>
      <c r="AC3" s="32">
        <v>3629.6206778242677</v>
      </c>
      <c r="AD3" s="14">
        <v>4.4644334337238476</v>
      </c>
      <c r="AE3" s="32">
        <v>2672.7336855513304</v>
      </c>
      <c r="AF3" s="14">
        <v>1.5804930141935847</v>
      </c>
      <c r="AG3" s="34">
        <f t="shared" ref="AG3:AG31" si="6">S3/Y3</f>
        <v>3.8452807985302623E-2</v>
      </c>
      <c r="AH3" s="34">
        <f t="shared" ref="AH3:AH30" si="7">U3/AA3</f>
        <v>4.9034593953042833E-2</v>
      </c>
      <c r="AI3" s="41">
        <v>45.733043328407497</v>
      </c>
      <c r="AJ3" s="25">
        <v>19.271117558956046</v>
      </c>
      <c r="AK3" s="46">
        <f t="shared" ref="AK3:AK31" si="8">Z3*AJ3/100</f>
        <v>1.0274349489073775E-2</v>
      </c>
      <c r="AL3" s="37">
        <v>53.543981449947339</v>
      </c>
      <c r="AM3" s="25">
        <v>54.622952685919692</v>
      </c>
      <c r="AN3" s="44">
        <f t="shared" ref="AN3:AN31" si="9">Z3*AI3/100</f>
        <v>2.4382460898674862E-2</v>
      </c>
      <c r="AO3" s="41">
        <f t="shared" ref="AO3:AO31" si="10">100-AL3</f>
        <v>46.456018550052661</v>
      </c>
      <c r="AP3" s="39">
        <f t="shared" ref="AP3:AP31" si="11">Z3*AL3/100</f>
        <v>2.854684357408091E-2</v>
      </c>
      <c r="AQ3" s="37">
        <f t="shared" ref="AQ3:AQ31" si="12">(Z3-AP3)*1000</f>
        <v>24.767913380940005</v>
      </c>
      <c r="AR3" s="34">
        <f t="shared" ref="AR3:AR31" si="13">AB3*AM3/100</f>
        <v>9.9311233142627652E-3</v>
      </c>
      <c r="AS3" s="15">
        <f t="shared" ref="AS3:AS31" si="14">J3+P3</f>
        <v>1.8213395048439178</v>
      </c>
      <c r="AT3" s="34">
        <f t="shared" ref="AT3:AT31" si="15">Z3+AB3</f>
        <v>7.1495984490204556E-2</v>
      </c>
      <c r="AU3" s="25">
        <f t="shared" ref="AU3:AU31" si="16">AT3*1000</f>
        <v>71.495984490204563</v>
      </c>
      <c r="AV3" s="25">
        <f t="shared" ref="AV3:AV31" si="17">AU3/AS3</f>
        <v>39.254616890512956</v>
      </c>
      <c r="AW3" s="25">
        <v>13.571044541313462</v>
      </c>
    </row>
    <row r="4" spans="1:51" ht="22" customHeight="1" x14ac:dyDescent="0.2">
      <c r="A4" s="26">
        <v>3</v>
      </c>
      <c r="B4" s="26" t="s">
        <v>3</v>
      </c>
      <c r="C4" s="26">
        <v>2</v>
      </c>
      <c r="D4" s="26">
        <v>3</v>
      </c>
      <c r="E4" s="6">
        <v>7.51</v>
      </c>
      <c r="F4" s="6">
        <v>5.2859999999999996</v>
      </c>
      <c r="G4" s="6">
        <v>4.8220000000000001</v>
      </c>
      <c r="H4" s="4">
        <v>4.87</v>
      </c>
      <c r="I4" s="10">
        <v>6.27</v>
      </c>
      <c r="J4" s="10">
        <v>1.3999999999999995</v>
      </c>
      <c r="K4" s="4">
        <v>4.82</v>
      </c>
      <c r="L4" s="4">
        <v>5.5</v>
      </c>
      <c r="M4" s="10">
        <f t="shared" si="1"/>
        <v>0.67999999999999972</v>
      </c>
      <c r="N4" s="15">
        <v>0.63600000000000001</v>
      </c>
      <c r="O4" s="14">
        <f t="shared" si="2"/>
        <v>0.1318954790543343</v>
      </c>
      <c r="P4" s="14">
        <f t="shared" si="3"/>
        <v>0.69719950228121108</v>
      </c>
      <c r="Q4" s="17">
        <f t="shared" si="0"/>
        <v>0.49799964448657952</v>
      </c>
      <c r="R4" s="18">
        <v>43</v>
      </c>
      <c r="S4" s="25">
        <v>1.2572785239451905</v>
      </c>
      <c r="T4" s="24">
        <f t="shared" si="4"/>
        <v>1257.2785239451905</v>
      </c>
      <c r="U4" s="25">
        <v>0.55345495990150095</v>
      </c>
      <c r="V4" s="24">
        <f t="shared" si="5"/>
        <v>553.45495990150096</v>
      </c>
      <c r="W4" s="24">
        <v>1760.1899335232661</v>
      </c>
      <c r="X4" s="24">
        <v>385.86852257839411</v>
      </c>
      <c r="Y4" s="32">
        <v>33.724608656410254</v>
      </c>
      <c r="Z4" s="33">
        <v>4.7214452118974334E-2</v>
      </c>
      <c r="AA4" s="32">
        <v>23.967576034591193</v>
      </c>
      <c r="AB4" s="33">
        <v>1.6710182082204064E-2</v>
      </c>
      <c r="AC4" s="32">
        <v>3389.5148041025641</v>
      </c>
      <c r="AD4" s="14">
        <v>4.7453207257435883</v>
      </c>
      <c r="AE4" s="32">
        <v>2200.1304283018872</v>
      </c>
      <c r="AF4" s="14">
        <v>1.5339298395658234</v>
      </c>
      <c r="AG4" s="34">
        <f t="shared" si="6"/>
        <v>3.7280744656060266E-2</v>
      </c>
      <c r="AH4" s="34">
        <f t="shared" si="7"/>
        <v>2.3091820345233383E-2</v>
      </c>
      <c r="AI4" s="41">
        <v>44.339074309542461</v>
      </c>
      <c r="AJ4" s="25">
        <v>18.683722999552117</v>
      </c>
      <c r="AK4" s="46">
        <f t="shared" si="8"/>
        <v>8.8214174496653291E-3</v>
      </c>
      <c r="AL4" s="37">
        <v>51.911930620704837</v>
      </c>
      <c r="AM4" s="25">
        <v>25.723541452333546</v>
      </c>
      <c r="AN4" s="44">
        <f t="shared" si="9"/>
        <v>2.0934451009875375E-2</v>
      </c>
      <c r="AO4" s="41">
        <f t="shared" si="10"/>
        <v>48.088069379295163</v>
      </c>
      <c r="AP4" s="39">
        <f t="shared" si="11"/>
        <v>2.4509933626947863E-2</v>
      </c>
      <c r="AQ4" s="37">
        <f t="shared" si="12"/>
        <v>22.704518492026473</v>
      </c>
      <c r="AR4" s="34">
        <f t="shared" si="13"/>
        <v>4.2984506146761751E-3</v>
      </c>
      <c r="AS4" s="15">
        <f t="shared" si="14"/>
        <v>2.0971995022812107</v>
      </c>
      <c r="AT4" s="34">
        <f t="shared" si="15"/>
        <v>6.3924634201178401E-2</v>
      </c>
      <c r="AU4" s="25">
        <f t="shared" si="16"/>
        <v>63.924634201178399</v>
      </c>
      <c r="AV4" s="25">
        <f t="shared" si="17"/>
        <v>30.480950492141986</v>
      </c>
      <c r="AW4" s="25">
        <v>1.5439892172387619</v>
      </c>
    </row>
    <row r="5" spans="1:51" ht="22" customHeight="1" x14ac:dyDescent="0.2">
      <c r="A5" s="26">
        <v>4</v>
      </c>
      <c r="B5" s="26" t="s">
        <v>3</v>
      </c>
      <c r="C5" s="26">
        <v>2</v>
      </c>
      <c r="D5" s="26">
        <v>4</v>
      </c>
      <c r="E5" s="6">
        <v>7.75</v>
      </c>
      <c r="F5" s="6">
        <v>5.24</v>
      </c>
      <c r="G5" s="6">
        <v>4.681</v>
      </c>
      <c r="H5" s="4">
        <v>4.82</v>
      </c>
      <c r="I5" s="10">
        <v>6.21</v>
      </c>
      <c r="J5" s="10">
        <v>1.3899999999999997</v>
      </c>
      <c r="K5" s="4">
        <v>4.7300000000000004</v>
      </c>
      <c r="L5" s="4">
        <v>5.35</v>
      </c>
      <c r="M5" s="10">
        <f t="shared" si="1"/>
        <v>0.61999999999999922</v>
      </c>
      <c r="N5" s="15">
        <v>0.54200000000000004</v>
      </c>
      <c r="O5" s="14">
        <f t="shared" si="2"/>
        <v>0.11578722495193336</v>
      </c>
      <c r="P5" s="14">
        <f t="shared" si="3"/>
        <v>0.60672505874813087</v>
      </c>
      <c r="Q5" s="17">
        <f t="shared" si="0"/>
        <v>0.43649284802023813</v>
      </c>
      <c r="R5" s="18">
        <v>42</v>
      </c>
      <c r="S5" s="25">
        <v>1.4137820459659542</v>
      </c>
      <c r="T5" s="24">
        <f t="shared" si="4"/>
        <v>1413.7820459659542</v>
      </c>
      <c r="U5" s="25">
        <v>1.8823092992834696</v>
      </c>
      <c r="V5" s="24">
        <f t="shared" si="5"/>
        <v>1882.3092992834695</v>
      </c>
      <c r="W5" s="24">
        <v>1965.157043892676</v>
      </c>
      <c r="X5" s="24">
        <v>1142.0442201899161</v>
      </c>
      <c r="Y5" s="32">
        <v>36.702574649947756</v>
      </c>
      <c r="Z5" s="33">
        <v>5.101657876342737E-2</v>
      </c>
      <c r="AA5" s="32">
        <v>28.696105848708484</v>
      </c>
      <c r="AB5" s="33">
        <v>1.7410646506900235E-2</v>
      </c>
      <c r="AC5" s="32">
        <v>3492.0966729362594</v>
      </c>
      <c r="AD5" s="14">
        <v>4.8540143753813991</v>
      </c>
      <c r="AE5" s="32">
        <v>2216.4164431734316</v>
      </c>
      <c r="AF5" s="14">
        <v>1.3447553966947237</v>
      </c>
      <c r="AG5" s="34">
        <f t="shared" si="6"/>
        <v>3.8519969224228977E-2</v>
      </c>
      <c r="AH5" s="34">
        <f t="shared" si="7"/>
        <v>6.5594590053694904E-2</v>
      </c>
      <c r="AI5" s="41">
        <v>45.812920143931152</v>
      </c>
      <c r="AJ5" s="25">
        <v>19.304776274627724</v>
      </c>
      <c r="AK5" s="46">
        <f t="shared" si="8"/>
        <v>9.8486363932488927E-3</v>
      </c>
      <c r="AL5" s="37">
        <v>53.637500761530589</v>
      </c>
      <c r="AM5" s="25">
        <v>73.070253062285943</v>
      </c>
      <c r="AN5" s="44">
        <f t="shared" si="9"/>
        <v>2.3372184489054718E-2</v>
      </c>
      <c r="AO5" s="41">
        <f t="shared" si="10"/>
        <v>46.362499238469411</v>
      </c>
      <c r="AP5" s="39">
        <f t="shared" si="11"/>
        <v>2.736401782274021E-2</v>
      </c>
      <c r="AQ5" s="37">
        <f t="shared" si="12"/>
        <v>23.65256094068716</v>
      </c>
      <c r="AR5" s="34">
        <f t="shared" si="13"/>
        <v>1.2722003462372049E-2</v>
      </c>
      <c r="AS5" s="15">
        <f t="shared" si="14"/>
        <v>1.9967250587481304</v>
      </c>
      <c r="AT5" s="34">
        <f t="shared" si="15"/>
        <v>6.8427225270327602E-2</v>
      </c>
      <c r="AU5" s="25">
        <f t="shared" si="16"/>
        <v>68.427225270327597</v>
      </c>
      <c r="AV5" s="25">
        <f t="shared" si="17"/>
        <v>34.26972830862794</v>
      </c>
      <c r="AW5" s="25">
        <v>8.6963345484052148</v>
      </c>
    </row>
    <row r="6" spans="1:51" ht="22" customHeight="1" x14ac:dyDescent="0.2">
      <c r="A6" s="26">
        <v>5</v>
      </c>
      <c r="B6" s="26" t="s">
        <v>3</v>
      </c>
      <c r="C6" s="26">
        <v>2</v>
      </c>
      <c r="D6" s="26">
        <v>5</v>
      </c>
      <c r="E6" s="6">
        <v>7.38</v>
      </c>
      <c r="F6" s="6">
        <v>4.8600000000000003</v>
      </c>
      <c r="G6" s="6">
        <v>4.1920000000000002</v>
      </c>
      <c r="H6" s="4">
        <v>4.83</v>
      </c>
      <c r="I6" s="10">
        <v>6.33</v>
      </c>
      <c r="J6" s="10">
        <v>1.5</v>
      </c>
      <c r="K6" s="4">
        <v>4.79</v>
      </c>
      <c r="L6" s="4">
        <v>5.36</v>
      </c>
      <c r="M6" s="10">
        <f t="shared" si="1"/>
        <v>0.57000000000000028</v>
      </c>
      <c r="N6" s="15">
        <v>0.57699999999999996</v>
      </c>
      <c r="O6" s="14">
        <f t="shared" si="2"/>
        <v>0.13764312977099236</v>
      </c>
      <c r="P6" s="14">
        <f t="shared" si="3"/>
        <v>0.66894561068702285</v>
      </c>
      <c r="Q6" s="17">
        <f t="shared" si="0"/>
        <v>0.44596374045801523</v>
      </c>
      <c r="R6" s="18">
        <v>49</v>
      </c>
      <c r="S6" s="25">
        <v>2.8921228921228921</v>
      </c>
      <c r="T6" s="24">
        <f t="shared" si="4"/>
        <v>2892.1228921228922</v>
      </c>
      <c r="U6" s="25">
        <v>1.8482068352085685</v>
      </c>
      <c r="V6" s="24">
        <f t="shared" si="5"/>
        <v>1848.2068352085685</v>
      </c>
      <c r="W6" s="24">
        <v>4338.1843381843382</v>
      </c>
      <c r="X6" s="24">
        <v>1236.3498500545259</v>
      </c>
      <c r="Y6" s="32">
        <v>43.166712328482326</v>
      </c>
      <c r="Z6" s="33">
        <v>6.4750068492723481E-2</v>
      </c>
      <c r="AA6" s="32">
        <v>33.4996206932409</v>
      </c>
      <c r="AB6" s="33">
        <v>2.2409424222423664E-2</v>
      </c>
      <c r="AC6" s="32">
        <v>3375.0593118503125</v>
      </c>
      <c r="AD6" s="14">
        <v>5.0625889677754685</v>
      </c>
      <c r="AE6" s="32">
        <v>2480.115448526863</v>
      </c>
      <c r="AF6" s="14">
        <v>1.6590623432891221</v>
      </c>
      <c r="AG6" s="34">
        <f t="shared" si="6"/>
        <v>6.6998915046272992E-2</v>
      </c>
      <c r="AH6" s="34">
        <f t="shared" si="7"/>
        <v>5.5170977968161734E-2</v>
      </c>
      <c r="AI6" s="41">
        <v>79.683759010229821</v>
      </c>
      <c r="AJ6" s="25">
        <v>33.577364978722358</v>
      </c>
      <c r="AK6" s="46">
        <f t="shared" si="8"/>
        <v>2.1741366821774473E-2</v>
      </c>
      <c r="AL6" s="37">
        <v>93.293282138859794</v>
      </c>
      <c r="AM6" s="25">
        <v>61.458686128343224</v>
      </c>
      <c r="AN6" s="44">
        <f t="shared" si="9"/>
        <v>5.1595288536700527E-2</v>
      </c>
      <c r="AO6" s="41">
        <f t="shared" si="10"/>
        <v>6.7067178611402056</v>
      </c>
      <c r="AP6" s="39">
        <f t="shared" si="11"/>
        <v>6.0407464084021478E-2</v>
      </c>
      <c r="AQ6" s="37">
        <f t="shared" si="12"/>
        <v>4.3426044087020026</v>
      </c>
      <c r="AR6" s="34">
        <f t="shared" si="13"/>
        <v>1.3772537696028278E-2</v>
      </c>
      <c r="AS6" s="15">
        <f t="shared" si="14"/>
        <v>2.1689456106870226</v>
      </c>
      <c r="AT6" s="34">
        <f t="shared" si="15"/>
        <v>8.7159492715147141E-2</v>
      </c>
      <c r="AU6" s="25">
        <f t="shared" si="16"/>
        <v>87.159492715147138</v>
      </c>
      <c r="AV6" s="25">
        <f t="shared" si="17"/>
        <v>40.18519057632755</v>
      </c>
      <c r="AW6" s="25">
        <v>38.452455755839878</v>
      </c>
    </row>
    <row r="7" spans="1:51" ht="22" customHeight="1" x14ac:dyDescent="0.2">
      <c r="A7" s="26">
        <v>11</v>
      </c>
      <c r="B7" s="26" t="s">
        <v>3</v>
      </c>
      <c r="C7" s="26">
        <v>20</v>
      </c>
      <c r="D7" s="26">
        <v>1</v>
      </c>
      <c r="E7" s="6">
        <v>7.86</v>
      </c>
      <c r="F7" s="6">
        <v>4.9619999999999997</v>
      </c>
      <c r="G7" s="6">
        <v>4.2</v>
      </c>
      <c r="H7" s="4">
        <v>4.8499999999999996</v>
      </c>
      <c r="I7" s="10">
        <v>6.26</v>
      </c>
      <c r="J7" s="10">
        <v>1.4100000000000001</v>
      </c>
      <c r="K7" s="4">
        <v>4.8600000000000003</v>
      </c>
      <c r="L7" s="4">
        <v>5.47</v>
      </c>
      <c r="M7" s="10">
        <f t="shared" si="1"/>
        <v>0.60999999999999943</v>
      </c>
      <c r="N7" s="15">
        <v>0.60199999999999998</v>
      </c>
      <c r="O7" s="14">
        <f t="shared" si="2"/>
        <v>0.14333333333333331</v>
      </c>
      <c r="P7" s="14">
        <f t="shared" si="3"/>
        <v>0.71121999999999985</v>
      </c>
      <c r="Q7" s="17">
        <f t="shared" si="0"/>
        <v>0.50441134751773031</v>
      </c>
      <c r="R7" s="18">
        <v>31</v>
      </c>
      <c r="S7" s="25">
        <v>0.69200637937908815</v>
      </c>
      <c r="T7" s="24">
        <f t="shared" si="4"/>
        <v>692.00637937908812</v>
      </c>
      <c r="U7" s="25">
        <v>0.50004199210548417</v>
      </c>
      <c r="V7" s="24">
        <f t="shared" si="5"/>
        <v>500.04199210548416</v>
      </c>
      <c r="W7" s="24">
        <v>975.72899492451438</v>
      </c>
      <c r="X7" s="24">
        <v>355.63986562526236</v>
      </c>
      <c r="Y7" s="32">
        <v>67.316104256619141</v>
      </c>
      <c r="Z7" s="33">
        <v>9.4915707001832994E-2</v>
      </c>
      <c r="AA7" s="32">
        <v>95.645566285714295</v>
      </c>
      <c r="AB7" s="33">
        <v>6.8025039653725708E-2</v>
      </c>
      <c r="AC7" s="32">
        <v>3631.2491792260689</v>
      </c>
      <c r="AD7" s="14">
        <v>5.1200613427087571</v>
      </c>
      <c r="AE7" s="32">
        <v>2091.9047866666665</v>
      </c>
      <c r="AF7" s="14">
        <v>1.4878045223730663</v>
      </c>
      <c r="AG7" s="34">
        <f t="shared" si="6"/>
        <v>1.027995287340241E-2</v>
      </c>
      <c r="AH7" s="34">
        <f t="shared" si="7"/>
        <v>5.2280728895655135E-3</v>
      </c>
      <c r="AI7" s="41">
        <v>39.050789340080165</v>
      </c>
      <c r="AJ7" s="25">
        <v>39.399515350984807</v>
      </c>
      <c r="AK7" s="46">
        <f t="shared" si="8"/>
        <v>3.739632855068295E-2</v>
      </c>
      <c r="AL7" s="37">
        <v>48.219605747781614</v>
      </c>
      <c r="AM7" s="25">
        <v>19.618425621990383</v>
      </c>
      <c r="AN7" s="44">
        <f t="shared" si="9"/>
        <v>3.7065332791933525E-2</v>
      </c>
      <c r="AO7" s="41">
        <f t="shared" si="10"/>
        <v>51.780394252218386</v>
      </c>
      <c r="AP7" s="39">
        <f t="shared" si="11"/>
        <v>4.5767979709003412E-2</v>
      </c>
      <c r="AQ7" s="37">
        <f t="shared" si="12"/>
        <v>49.147727292829579</v>
      </c>
      <c r="AR7" s="34">
        <f t="shared" si="13"/>
        <v>1.3345441808795641E-2</v>
      </c>
      <c r="AS7" s="15">
        <f t="shared" si="14"/>
        <v>2.1212200000000001</v>
      </c>
      <c r="AT7" s="34">
        <f t="shared" si="15"/>
        <v>0.16294074665555869</v>
      </c>
      <c r="AU7" s="25">
        <f t="shared" si="16"/>
        <v>162.94074665555868</v>
      </c>
      <c r="AV7" s="25">
        <f t="shared" si="17"/>
        <v>76.814638111821822</v>
      </c>
      <c r="AW7" s="25">
        <v>9.166537754680613</v>
      </c>
    </row>
    <row r="8" spans="1:51" ht="22" customHeight="1" x14ac:dyDescent="0.2">
      <c r="A8" s="26">
        <v>12</v>
      </c>
      <c r="B8" s="26" t="s">
        <v>3</v>
      </c>
      <c r="C8" s="26">
        <v>20</v>
      </c>
      <c r="D8" s="26">
        <v>2</v>
      </c>
      <c r="E8" s="6">
        <v>6.61</v>
      </c>
      <c r="F8" s="6">
        <v>5.1840000000000002</v>
      </c>
      <c r="G8" s="6">
        <v>4.6360000000000001</v>
      </c>
      <c r="H8" s="4">
        <v>4.8099999999999996</v>
      </c>
      <c r="I8" s="10">
        <v>6.07</v>
      </c>
      <c r="J8" s="10">
        <v>1.2600000000000007</v>
      </c>
      <c r="K8" s="4">
        <v>4.9000000000000004</v>
      </c>
      <c r="L8" s="4">
        <v>5.49</v>
      </c>
      <c r="M8" s="10">
        <f t="shared" si="1"/>
        <v>0.58999999999999986</v>
      </c>
      <c r="N8" s="15">
        <v>0.75</v>
      </c>
      <c r="O8" s="14">
        <f t="shared" si="2"/>
        <v>0.16177739430543572</v>
      </c>
      <c r="P8" s="14">
        <f t="shared" si="3"/>
        <v>0.83865401207937884</v>
      </c>
      <c r="Q8" s="17">
        <f t="shared" si="0"/>
        <v>0.66559842228522093</v>
      </c>
      <c r="R8" s="18">
        <v>29</v>
      </c>
      <c r="S8" s="25">
        <v>0.30319227786900199</v>
      </c>
      <c r="T8" s="24">
        <f t="shared" si="4"/>
        <v>303.192277869002</v>
      </c>
      <c r="U8" s="25">
        <v>0.43926275744457566</v>
      </c>
      <c r="V8" s="24">
        <f t="shared" si="5"/>
        <v>439.26275744457564</v>
      </c>
      <c r="W8" s="24">
        <v>382.02227011494267</v>
      </c>
      <c r="X8" s="24">
        <v>368.3894738879444</v>
      </c>
      <c r="Y8" s="32">
        <v>77.495443620689642</v>
      </c>
      <c r="Z8" s="33">
        <v>9.7644258962069005E-2</v>
      </c>
      <c r="AA8" s="32">
        <v>98.10835854545455</v>
      </c>
      <c r="AB8" s="33">
        <v>8.227896851266768E-2</v>
      </c>
      <c r="AC8" s="32">
        <v>3930.8855711206897</v>
      </c>
      <c r="AD8" s="14">
        <v>4.9529158196120715</v>
      </c>
      <c r="AE8" s="32">
        <v>2406.2716938842982</v>
      </c>
      <c r="AF8" s="14">
        <v>2.0180294102291096</v>
      </c>
      <c r="AG8" s="34">
        <f t="shared" si="6"/>
        <v>3.912388441222576E-3</v>
      </c>
      <c r="AH8" s="34">
        <f t="shared" si="7"/>
        <v>4.4773224621942991E-3</v>
      </c>
      <c r="AI8" s="41">
        <v>14.862116462619582</v>
      </c>
      <c r="AJ8" s="25">
        <v>14.994836099666458</v>
      </c>
      <c r="AK8" s="46">
        <f t="shared" si="8"/>
        <v>1.4641596592096124E-2</v>
      </c>
      <c r="AL8" s="37">
        <v>18.351623834389301</v>
      </c>
      <c r="AM8" s="25">
        <v>16.801222853173652</v>
      </c>
      <c r="AN8" s="44">
        <f t="shared" si="9"/>
        <v>1.4512003486004555E-2</v>
      </c>
      <c r="AO8" s="41">
        <f t="shared" si="10"/>
        <v>81.648376165610699</v>
      </c>
      <c r="AP8" s="39">
        <f t="shared" si="11"/>
        <v>1.7919307100595867E-2</v>
      </c>
      <c r="AQ8" s="37">
        <f t="shared" si="12"/>
        <v>79.72495186147313</v>
      </c>
      <c r="AR8" s="34">
        <f t="shared" si="13"/>
        <v>1.3823872861105875E-2</v>
      </c>
      <c r="AS8" s="15">
        <f t="shared" si="14"/>
        <v>2.0986540120793795</v>
      </c>
      <c r="AT8" s="34">
        <f t="shared" si="15"/>
        <v>0.17992322747473669</v>
      </c>
      <c r="AU8" s="25">
        <f t="shared" si="16"/>
        <v>179.92322747473668</v>
      </c>
      <c r="AV8" s="25">
        <f t="shared" si="17"/>
        <v>85.732677439510809</v>
      </c>
      <c r="AW8" s="25">
        <v>20.544407756921011</v>
      </c>
    </row>
    <row r="9" spans="1:51" ht="22" customHeight="1" x14ac:dyDescent="0.2">
      <c r="A9" s="26">
        <v>13</v>
      </c>
      <c r="B9" s="26" t="s">
        <v>3</v>
      </c>
      <c r="C9" s="26">
        <v>20</v>
      </c>
      <c r="D9" s="26">
        <v>3</v>
      </c>
      <c r="E9" s="6">
        <v>7.22</v>
      </c>
      <c r="F9" s="6">
        <v>5.7569999999999997</v>
      </c>
      <c r="G9" s="6">
        <v>5.0860000000000003</v>
      </c>
      <c r="H9" s="4">
        <v>4.88</v>
      </c>
      <c r="I9" s="10">
        <v>6.06</v>
      </c>
      <c r="J9" s="10">
        <v>1.1799999999999997</v>
      </c>
      <c r="K9" s="4">
        <v>4.82</v>
      </c>
      <c r="L9" s="4">
        <v>5.75</v>
      </c>
      <c r="M9" s="10">
        <f t="shared" si="1"/>
        <v>0.92999999999999972</v>
      </c>
      <c r="N9" s="15">
        <v>0.63900000000000001</v>
      </c>
      <c r="O9" s="14">
        <f t="shared" si="2"/>
        <v>0.1256390090444357</v>
      </c>
      <c r="P9" s="14">
        <f t="shared" si="3"/>
        <v>0.72330377506881627</v>
      </c>
      <c r="Q9" s="17">
        <f t="shared" si="0"/>
        <v>0.61296930090577662</v>
      </c>
      <c r="R9" s="18">
        <v>27</v>
      </c>
      <c r="S9" s="25">
        <v>0.41806915326829214</v>
      </c>
      <c r="T9" s="24">
        <f t="shared" si="4"/>
        <v>418.06915326829215</v>
      </c>
      <c r="U9" s="25">
        <v>0.51654045920100966</v>
      </c>
      <c r="V9" s="24">
        <f t="shared" si="5"/>
        <v>516.54045920100964</v>
      </c>
      <c r="W9" s="24">
        <v>493.32160085658461</v>
      </c>
      <c r="X9" s="24">
        <v>373.61566411587017</v>
      </c>
      <c r="Y9" s="32">
        <v>76.264695823466084</v>
      </c>
      <c r="Z9" s="33">
        <v>8.9992341071689963E-2</v>
      </c>
      <c r="AA9" s="32">
        <v>85.074273302752289</v>
      </c>
      <c r="AB9" s="33">
        <v>6.153454304111694E-2</v>
      </c>
      <c r="AC9" s="32">
        <v>3619.8481851453175</v>
      </c>
      <c r="AD9" s="14">
        <v>4.2714208584714735</v>
      </c>
      <c r="AE9" s="32">
        <v>1601.738274082569</v>
      </c>
      <c r="AF9" s="14">
        <v>1.1585433403161323</v>
      </c>
      <c r="AG9" s="34">
        <f t="shared" si="6"/>
        <v>5.4818176189415204E-3</v>
      </c>
      <c r="AH9" s="34">
        <f t="shared" si="7"/>
        <v>6.0716411571663555E-3</v>
      </c>
      <c r="AI9" s="41">
        <v>20.823957821041404</v>
      </c>
      <c r="AJ9" s="25">
        <v>21.00991707730476</v>
      </c>
      <c r="AK9" s="46">
        <f t="shared" si="8"/>
        <v>1.8907316235087335E-2</v>
      </c>
      <c r="AL9" s="37">
        <v>25.7132583798622</v>
      </c>
      <c r="AM9" s="25">
        <v>22.783928793919916</v>
      </c>
      <c r="AN9" s="44">
        <f t="shared" si="9"/>
        <v>1.8739967146936438E-2</v>
      </c>
      <c r="AO9" s="41">
        <f t="shared" si="10"/>
        <v>74.286741620137803</v>
      </c>
      <c r="AP9" s="39">
        <f t="shared" si="11"/>
        <v>2.3139963181850493E-2</v>
      </c>
      <c r="AQ9" s="37">
        <f t="shared" si="12"/>
        <v>66.852377889839474</v>
      </c>
      <c r="AR9" s="34">
        <f t="shared" si="13"/>
        <v>1.4019986470152086E-2</v>
      </c>
      <c r="AS9" s="15">
        <f t="shared" si="14"/>
        <v>1.903303775068816</v>
      </c>
      <c r="AT9" s="34">
        <f t="shared" si="15"/>
        <v>0.1515268841128069</v>
      </c>
      <c r="AU9" s="25">
        <f t="shared" si="16"/>
        <v>151.5268841128069</v>
      </c>
      <c r="AV9" s="25">
        <f t="shared" si="17"/>
        <v>79.612559013249623</v>
      </c>
      <c r="AW9" s="25">
        <v>1.5195134113222335</v>
      </c>
    </row>
    <row r="10" spans="1:51" ht="22" customHeight="1" x14ac:dyDescent="0.2">
      <c r="A10" s="26">
        <v>14</v>
      </c>
      <c r="B10" s="26" t="s">
        <v>3</v>
      </c>
      <c r="C10" s="26">
        <v>20</v>
      </c>
      <c r="D10" s="26">
        <v>4</v>
      </c>
      <c r="E10" s="6">
        <v>7.77</v>
      </c>
      <c r="F10" s="6">
        <v>4.492</v>
      </c>
      <c r="G10" s="6">
        <f>3.664+0.833</f>
        <v>4.4969999999999999</v>
      </c>
      <c r="H10" s="4">
        <v>4.88</v>
      </c>
      <c r="I10" s="10">
        <v>6.22</v>
      </c>
      <c r="J10" s="10">
        <v>1.3399999999999999</v>
      </c>
      <c r="K10" s="4">
        <v>4.8</v>
      </c>
      <c r="L10" s="4">
        <v>5.36</v>
      </c>
      <c r="M10" s="10">
        <f t="shared" si="1"/>
        <v>0.5600000000000005</v>
      </c>
      <c r="N10" s="15">
        <v>0.51300000000000001</v>
      </c>
      <c r="O10" s="14">
        <f t="shared" si="2"/>
        <v>0.11407605070046699</v>
      </c>
      <c r="P10" s="14">
        <f t="shared" si="3"/>
        <v>0.5124296197464977</v>
      </c>
      <c r="Q10" s="17">
        <f t="shared" si="0"/>
        <v>0.38241016398992372</v>
      </c>
      <c r="R10" s="18">
        <v>25</v>
      </c>
      <c r="S10" s="25">
        <v>0.48337190788069789</v>
      </c>
      <c r="T10" s="24">
        <f t="shared" si="4"/>
        <v>483.3719078806979</v>
      </c>
      <c r="U10" s="25">
        <v>0.65751092707614445</v>
      </c>
      <c r="V10" s="24">
        <f t="shared" si="5"/>
        <v>657.51092707614441</v>
      </c>
      <c r="W10" s="24">
        <v>647.71835656013513</v>
      </c>
      <c r="X10" s="24">
        <v>336.92807434079589</v>
      </c>
      <c r="Y10" s="32">
        <v>71.433258862461216</v>
      </c>
      <c r="Z10" s="33">
        <v>9.5720566875698021E-2</v>
      </c>
      <c r="AA10" s="32">
        <v>105.55805961739131</v>
      </c>
      <c r="AB10" s="33">
        <v>5.4091076350917963E-2</v>
      </c>
      <c r="AC10" s="32">
        <v>3387.7075180972083</v>
      </c>
      <c r="AD10" s="14">
        <v>4.5395280742502591</v>
      </c>
      <c r="AE10" s="32">
        <v>2427.733184347826</v>
      </c>
      <c r="AF10" s="14">
        <v>1.2440423925013104</v>
      </c>
      <c r="AG10" s="34">
        <f t="shared" si="6"/>
        <v>6.7667626477939391E-3</v>
      </c>
      <c r="AH10" s="34">
        <f t="shared" si="7"/>
        <v>6.2289031217452927E-3</v>
      </c>
      <c r="AI10" s="41">
        <v>25.705120045542078</v>
      </c>
      <c r="AJ10" s="25">
        <v>25.934668388220683</v>
      </c>
      <c r="AK10" s="46">
        <f t="shared" si="8"/>
        <v>2.4824811598537291E-2</v>
      </c>
      <c r="AL10" s="37">
        <v>31.740478879981904</v>
      </c>
      <c r="AM10" s="25">
        <v>23.374056785711623</v>
      </c>
      <c r="AN10" s="44">
        <f t="shared" si="9"/>
        <v>2.4605086623671561E-2</v>
      </c>
      <c r="AO10" s="41">
        <f t="shared" si="10"/>
        <v>68.259521120018093</v>
      </c>
      <c r="AP10" s="39">
        <f t="shared" si="11"/>
        <v>3.0382166312979884E-2</v>
      </c>
      <c r="AQ10" s="37">
        <f t="shared" si="12"/>
        <v>65.338400562718135</v>
      </c>
      <c r="AR10" s="34">
        <f t="shared" si="13"/>
        <v>1.2643278902266195E-2</v>
      </c>
      <c r="AS10" s="15">
        <f t="shared" si="14"/>
        <v>1.8524296197464976</v>
      </c>
      <c r="AT10" s="34">
        <f t="shared" si="15"/>
        <v>0.149811643226616</v>
      </c>
      <c r="AU10" s="25">
        <f t="shared" si="16"/>
        <v>149.81164322661598</v>
      </c>
      <c r="AV10" s="25">
        <f t="shared" si="17"/>
        <v>80.873055380704557</v>
      </c>
      <c r="AW10" s="25">
        <v>0.37034162462019821</v>
      </c>
    </row>
    <row r="11" spans="1:51" ht="22" customHeight="1" x14ac:dyDescent="0.2">
      <c r="A11" s="26">
        <v>15</v>
      </c>
      <c r="B11" s="26" t="s">
        <v>3</v>
      </c>
      <c r="C11" s="26">
        <v>20</v>
      </c>
      <c r="D11" s="26">
        <v>5</v>
      </c>
      <c r="E11" s="6">
        <v>6.73</v>
      </c>
      <c r="F11" s="6">
        <v>5.282</v>
      </c>
      <c r="G11" s="6">
        <v>4.6379999999999999</v>
      </c>
      <c r="H11" s="4">
        <v>4.87</v>
      </c>
      <c r="I11" s="10">
        <v>6.16</v>
      </c>
      <c r="J11" s="10">
        <v>1.29</v>
      </c>
      <c r="K11" s="4">
        <v>4.84</v>
      </c>
      <c r="L11" s="4">
        <v>5.5</v>
      </c>
      <c r="M11" s="10">
        <f t="shared" si="1"/>
        <v>0.66000000000000014</v>
      </c>
      <c r="N11" s="15">
        <v>0.66500000000000004</v>
      </c>
      <c r="O11" s="14">
        <f t="shared" si="2"/>
        <v>0.14338076757222942</v>
      </c>
      <c r="P11" s="14">
        <f t="shared" si="3"/>
        <v>0.75733721431651579</v>
      </c>
      <c r="Q11" s="17">
        <f t="shared" si="0"/>
        <v>0.587083111873268</v>
      </c>
      <c r="R11" s="18">
        <v>40</v>
      </c>
      <c r="S11" s="25">
        <v>0.25317071272953628</v>
      </c>
      <c r="T11" s="24">
        <f t="shared" si="4"/>
        <v>253.17071272953629</v>
      </c>
      <c r="U11" s="25">
        <v>0.44517617921873237</v>
      </c>
      <c r="V11" s="24">
        <f t="shared" si="5"/>
        <v>445.17617921873239</v>
      </c>
      <c r="W11" s="24">
        <v>326.59021942110178</v>
      </c>
      <c r="X11" s="24">
        <v>337.14848744958471</v>
      </c>
      <c r="Y11" s="32">
        <v>78.973772773109232</v>
      </c>
      <c r="Z11" s="33">
        <v>0.10187616687731091</v>
      </c>
      <c r="AA11" s="32">
        <v>87.495688936170225</v>
      </c>
      <c r="AB11" s="33">
        <v>6.6263741323623546E-2</v>
      </c>
      <c r="AC11" s="32">
        <v>3474.9129495798325</v>
      </c>
      <c r="AD11" s="14">
        <v>4.482637704957984</v>
      </c>
      <c r="AE11" s="32">
        <v>2207.1074992907807</v>
      </c>
      <c r="AF11" s="14">
        <v>1.6715246452099712</v>
      </c>
      <c r="AG11" s="34">
        <f t="shared" si="6"/>
        <v>3.2057568460974115E-3</v>
      </c>
      <c r="AH11" s="34">
        <f t="shared" si="7"/>
        <v>5.0879784436407708E-3</v>
      </c>
      <c r="AI11" s="41">
        <v>12.177812176198811</v>
      </c>
      <c r="AJ11" s="25">
        <v>12.286560806726316</v>
      </c>
      <c r="AK11" s="46">
        <f t="shared" si="8"/>
        <v>1.2517077190942779E-2</v>
      </c>
      <c r="AL11" s="37">
        <v>15.037066136948811</v>
      </c>
      <c r="AM11" s="25">
        <v>19.092719013554611</v>
      </c>
      <c r="AN11" s="44">
        <f t="shared" si="9"/>
        <v>1.2406288254629789E-2</v>
      </c>
      <c r="AO11" s="41">
        <f t="shared" si="10"/>
        <v>84.962933863051191</v>
      </c>
      <c r="AP11" s="39">
        <f t="shared" si="11"/>
        <v>1.531918659112958E-2</v>
      </c>
      <c r="AQ11" s="37">
        <f t="shared" si="12"/>
        <v>86.556980286181329</v>
      </c>
      <c r="AR11" s="34">
        <f t="shared" si="13"/>
        <v>1.2651549938788116E-2</v>
      </c>
      <c r="AS11" s="15">
        <f t="shared" si="14"/>
        <v>2.0473372143165158</v>
      </c>
      <c r="AT11" s="34">
        <f t="shared" si="15"/>
        <v>0.16813990820093444</v>
      </c>
      <c r="AU11" s="25">
        <f t="shared" si="16"/>
        <v>168.13990820093443</v>
      </c>
      <c r="AV11" s="25">
        <f t="shared" si="17"/>
        <v>82.126142691674929</v>
      </c>
      <c r="AW11" s="25">
        <v>12.649855934974358</v>
      </c>
    </row>
    <row r="12" spans="1:51" ht="22" customHeight="1" x14ac:dyDescent="0.2">
      <c r="A12" s="26">
        <v>21</v>
      </c>
      <c r="B12" s="26" t="s">
        <v>3</v>
      </c>
      <c r="C12" s="26">
        <v>50</v>
      </c>
      <c r="D12" s="26">
        <v>1</v>
      </c>
      <c r="E12" s="6">
        <v>7.41</v>
      </c>
      <c r="F12" s="6">
        <v>5.8819999999999997</v>
      </c>
      <c r="G12" s="6">
        <v>5.16</v>
      </c>
      <c r="H12" s="4">
        <v>4.8899999999999997</v>
      </c>
      <c r="I12" s="10">
        <v>6.33</v>
      </c>
      <c r="J12" s="10">
        <v>1.4400000000000004</v>
      </c>
      <c r="K12" s="4">
        <v>4.76</v>
      </c>
      <c r="L12" s="4">
        <v>5.47</v>
      </c>
      <c r="M12" s="10">
        <f t="shared" si="1"/>
        <v>0.71</v>
      </c>
      <c r="N12" s="15">
        <v>0.63</v>
      </c>
      <c r="O12" s="14">
        <f t="shared" si="2"/>
        <v>0.12209302325581395</v>
      </c>
      <c r="P12" s="14">
        <f t="shared" si="3"/>
        <v>0.71815116279069757</v>
      </c>
      <c r="Q12" s="17">
        <f t="shared" si="0"/>
        <v>0.49871608527131761</v>
      </c>
      <c r="R12" s="18">
        <v>33</v>
      </c>
      <c r="S12" s="25">
        <v>0.1269617548687316</v>
      </c>
      <c r="T12" s="24">
        <f t="shared" si="4"/>
        <v>126.9617548687316</v>
      </c>
      <c r="U12" s="25">
        <v>0.25072150072150079</v>
      </c>
      <c r="V12" s="24">
        <f t="shared" si="5"/>
        <v>250.7215007215008</v>
      </c>
      <c r="W12" s="24">
        <v>182.82492701097357</v>
      </c>
      <c r="X12" s="24">
        <v>180.0559372797745</v>
      </c>
      <c r="Y12" s="32">
        <v>99.910212642706128</v>
      </c>
      <c r="Z12" s="33">
        <v>0.14387070620549688</v>
      </c>
      <c r="AA12" s="32">
        <v>225.28480152597402</v>
      </c>
      <c r="AB12" s="33">
        <v>0.16178854217494976</v>
      </c>
      <c r="AC12" s="32">
        <v>3085.242071881607</v>
      </c>
      <c r="AD12" s="14">
        <v>4.4427485835095153</v>
      </c>
      <c r="AE12" s="32">
        <v>2407.3147129870131</v>
      </c>
      <c r="AF12" s="14">
        <v>1.7288158603347779</v>
      </c>
      <c r="AG12" s="34">
        <f t="shared" si="6"/>
        <v>1.2707585291882606E-3</v>
      </c>
      <c r="AH12" s="34">
        <f t="shared" si="7"/>
        <v>1.1129090778571411E-3</v>
      </c>
      <c r="AI12" s="41">
        <v>9.5876088681280898</v>
      </c>
      <c r="AJ12" s="25">
        <v>10.491051817157885</v>
      </c>
      <c r="AK12" s="46">
        <f t="shared" si="8"/>
        <v>1.5093550337729663E-2</v>
      </c>
      <c r="AL12" s="37">
        <v>11.942515967595398</v>
      </c>
      <c r="AM12" s="25">
        <v>8.3672446826106643</v>
      </c>
      <c r="AN12" s="44">
        <f t="shared" si="9"/>
        <v>1.3793760586796728E-2</v>
      </c>
      <c r="AO12" s="41">
        <f t="shared" si="10"/>
        <v>88.057484032404602</v>
      </c>
      <c r="AP12" s="39">
        <f t="shared" si="11"/>
        <v>1.7181782061283728E-2</v>
      </c>
      <c r="AQ12" s="37">
        <f t="shared" si="12"/>
        <v>126.68892414421315</v>
      </c>
      <c r="AR12" s="34">
        <f t="shared" si="13"/>
        <v>1.3537243192206797E-2</v>
      </c>
      <c r="AS12" s="15">
        <f t="shared" si="14"/>
        <v>2.158151162790698</v>
      </c>
      <c r="AT12" s="34">
        <f t="shared" si="15"/>
        <v>0.30565924838044667</v>
      </c>
      <c r="AU12" s="25">
        <f t="shared" si="16"/>
        <v>305.65924838044668</v>
      </c>
      <c r="AV12" s="25">
        <f t="shared" si="17"/>
        <v>141.63013863458931</v>
      </c>
      <c r="AW12" s="25">
        <v>-7.240774464556031</v>
      </c>
    </row>
    <row r="13" spans="1:51" ht="22" customHeight="1" x14ac:dyDescent="0.2">
      <c r="A13" s="26">
        <v>22</v>
      </c>
      <c r="B13" s="26" t="s">
        <v>3</v>
      </c>
      <c r="C13" s="26">
        <v>50</v>
      </c>
      <c r="D13" s="26">
        <v>2</v>
      </c>
      <c r="E13" s="6">
        <v>6.08</v>
      </c>
      <c r="F13" s="6">
        <v>3.8380000000000001</v>
      </c>
      <c r="G13" s="6">
        <v>3.258</v>
      </c>
      <c r="H13" s="4">
        <v>4.87</v>
      </c>
      <c r="I13" s="10">
        <v>5.97</v>
      </c>
      <c r="J13" s="10">
        <v>1.0999999999999996</v>
      </c>
      <c r="K13" s="4">
        <v>4.9000000000000004</v>
      </c>
      <c r="L13" s="4">
        <v>5.42</v>
      </c>
      <c r="M13" s="10">
        <f t="shared" si="1"/>
        <v>0.51999999999999957</v>
      </c>
      <c r="N13" s="15">
        <v>0.60499999999999998</v>
      </c>
      <c r="O13" s="14">
        <f t="shared" si="2"/>
        <v>0.18569674647022713</v>
      </c>
      <c r="P13" s="14">
        <f t="shared" si="3"/>
        <v>0.71270411295273173</v>
      </c>
      <c r="Q13" s="17">
        <f t="shared" si="0"/>
        <v>0.64791282995702904</v>
      </c>
      <c r="R13" s="18">
        <v>42</v>
      </c>
      <c r="S13" s="25">
        <v>0.18099308099308101</v>
      </c>
      <c r="T13" s="24">
        <f t="shared" si="4"/>
        <v>180.99308099308101</v>
      </c>
      <c r="U13" s="25">
        <v>9.6350120342442822E-2</v>
      </c>
      <c r="V13" s="24">
        <f t="shared" si="5"/>
        <v>96.350120342442821</v>
      </c>
      <c r="W13" s="24">
        <v>199.09238909238903</v>
      </c>
      <c r="X13" s="24">
        <v>68.669127051549665</v>
      </c>
      <c r="Y13" s="32">
        <v>135.27253749743591</v>
      </c>
      <c r="Z13" s="33">
        <v>0.14879979124717946</v>
      </c>
      <c r="AA13" s="32">
        <v>184.17783946257194</v>
      </c>
      <c r="AB13" s="33">
        <v>0.13126430369972297</v>
      </c>
      <c r="AC13" s="32">
        <v>4017.7353866666672</v>
      </c>
      <c r="AD13" s="14">
        <v>4.4195089253333331</v>
      </c>
      <c r="AE13" s="32">
        <v>2385.0737934740887</v>
      </c>
      <c r="AF13" s="14">
        <v>1.6998519023047571</v>
      </c>
      <c r="AG13" s="34">
        <f t="shared" si="6"/>
        <v>1.3379883629115166E-3</v>
      </c>
      <c r="AH13" s="34">
        <f t="shared" si="7"/>
        <v>5.2313633726832156E-4</v>
      </c>
      <c r="AI13" s="41">
        <v>10.094843984165131</v>
      </c>
      <c r="AJ13" s="25">
        <v>11.046083833901562</v>
      </c>
      <c r="AK13" s="46">
        <f t="shared" si="8"/>
        <v>1.6436549685833961E-2</v>
      </c>
      <c r="AL13" s="37">
        <v>12.574338099256904</v>
      </c>
      <c r="AM13" s="25">
        <v>3.9331242986326544</v>
      </c>
      <c r="AN13" s="44">
        <f t="shared" si="9"/>
        <v>1.5021106775166168E-2</v>
      </c>
      <c r="AO13" s="41">
        <f t="shared" si="10"/>
        <v>87.425661900743094</v>
      </c>
      <c r="AP13" s="39">
        <f t="shared" si="11"/>
        <v>1.8710588842408827E-2</v>
      </c>
      <c r="AQ13" s="37">
        <f t="shared" si="12"/>
        <v>130.08920240477062</v>
      </c>
      <c r="AR13" s="34">
        <f t="shared" si="13"/>
        <v>5.1627882242447666E-3</v>
      </c>
      <c r="AS13" s="15">
        <f t="shared" si="14"/>
        <v>1.8127041129527313</v>
      </c>
      <c r="AT13" s="34">
        <f t="shared" si="15"/>
        <v>0.28006409494690243</v>
      </c>
      <c r="AU13" s="25">
        <f t="shared" si="16"/>
        <v>280.06409494690246</v>
      </c>
      <c r="AV13" s="25">
        <f t="shared" si="17"/>
        <v>154.50072239903696</v>
      </c>
      <c r="AW13" s="25">
        <v>-15.008203791612837</v>
      </c>
    </row>
    <row r="14" spans="1:51" ht="22" customHeight="1" x14ac:dyDescent="0.2">
      <c r="A14" s="26">
        <v>23</v>
      </c>
      <c r="B14" s="26" t="s">
        <v>3</v>
      </c>
      <c r="C14" s="26">
        <v>50</v>
      </c>
      <c r="D14" s="26">
        <v>3</v>
      </c>
      <c r="E14" s="6">
        <v>8.16</v>
      </c>
      <c r="F14" s="6">
        <v>5.1769999999999996</v>
      </c>
      <c r="G14" s="6">
        <v>4.6870000000000003</v>
      </c>
      <c r="H14" s="4">
        <v>4.8099999999999996</v>
      </c>
      <c r="I14" s="10">
        <v>6.37</v>
      </c>
      <c r="J14" s="10">
        <v>1.5600000000000005</v>
      </c>
      <c r="K14" s="4">
        <v>4.9000000000000004</v>
      </c>
      <c r="L14" s="4">
        <v>5.45</v>
      </c>
      <c r="M14" s="10">
        <f t="shared" si="1"/>
        <v>0.54999999999999982</v>
      </c>
      <c r="N14" s="15">
        <v>0.872</v>
      </c>
      <c r="O14" s="14">
        <f t="shared" si="2"/>
        <v>0.18604651162790697</v>
      </c>
      <c r="P14" s="14">
        <f t="shared" si="3"/>
        <v>0.9631627906976743</v>
      </c>
      <c r="Q14" s="17">
        <f t="shared" si="0"/>
        <v>0.61741204531902183</v>
      </c>
      <c r="R14" s="18">
        <v>58</v>
      </c>
      <c r="S14" s="25">
        <v>0.10128179584246531</v>
      </c>
      <c r="T14" s="24">
        <f t="shared" si="4"/>
        <v>101.28179584246531</v>
      </c>
      <c r="U14" s="25">
        <v>0.12414711488785565</v>
      </c>
      <c r="V14" s="24">
        <f t="shared" si="5"/>
        <v>124.14711488785565</v>
      </c>
      <c r="W14" s="24">
        <v>157.99960151424594</v>
      </c>
      <c r="X14" s="24">
        <v>119.57388163245183</v>
      </c>
      <c r="Y14" s="32">
        <v>131.53735543933055</v>
      </c>
      <c r="Z14" s="33">
        <v>0.20519827448535574</v>
      </c>
      <c r="AA14" s="32">
        <v>237.80546037037041</v>
      </c>
      <c r="AB14" s="33">
        <v>0.22904537085347115</v>
      </c>
      <c r="AC14" s="32">
        <v>3453.3038117154811</v>
      </c>
      <c r="AD14" s="14">
        <v>5.3871539462761522</v>
      </c>
      <c r="AE14" s="32">
        <v>2570.2550757575764</v>
      </c>
      <c r="AF14" s="14">
        <v>2.4755740515715297</v>
      </c>
      <c r="AG14" s="34">
        <f t="shared" si="6"/>
        <v>7.699850396428251E-4</v>
      </c>
      <c r="AH14" s="34">
        <f t="shared" si="7"/>
        <v>5.2205325602911964E-4</v>
      </c>
      <c r="AI14" s="41">
        <v>5.8093770176157786</v>
      </c>
      <c r="AJ14" s="25">
        <v>6.3567961684186445</v>
      </c>
      <c r="AK14" s="46">
        <f t="shared" si="8"/>
        <v>1.3044036050146266E-2</v>
      </c>
      <c r="AL14" s="37">
        <v>7.236275358008406</v>
      </c>
      <c r="AM14" s="25">
        <v>3.9249813102072242</v>
      </c>
      <c r="AN14" s="44">
        <f t="shared" si="9"/>
        <v>1.1920741398496399E-2</v>
      </c>
      <c r="AO14" s="41">
        <f t="shared" si="10"/>
        <v>92.763724641991587</v>
      </c>
      <c r="AP14" s="39">
        <f t="shared" si="11"/>
        <v>1.4848712171642249E-2</v>
      </c>
      <c r="AQ14" s="37">
        <f t="shared" si="12"/>
        <v>190.34956231371351</v>
      </c>
      <c r="AR14" s="34">
        <f t="shared" si="13"/>
        <v>8.9899879978935678E-3</v>
      </c>
      <c r="AS14" s="15">
        <f t="shared" si="14"/>
        <v>2.5231627906976746</v>
      </c>
      <c r="AT14" s="34">
        <f t="shared" si="15"/>
        <v>0.43424364533882687</v>
      </c>
      <c r="AU14" s="25">
        <f t="shared" si="16"/>
        <v>434.24364533882687</v>
      </c>
      <c r="AV14" s="25">
        <f t="shared" si="17"/>
        <v>172.10290471141383</v>
      </c>
      <c r="AW14" s="25">
        <v>31.781074673002895</v>
      </c>
    </row>
    <row r="15" spans="1:51" ht="22" customHeight="1" x14ac:dyDescent="0.2">
      <c r="A15" s="26">
        <v>24</v>
      </c>
      <c r="B15" s="26" t="s">
        <v>3</v>
      </c>
      <c r="C15" s="26">
        <v>50</v>
      </c>
      <c r="D15" s="26">
        <v>4</v>
      </c>
      <c r="E15" s="6">
        <v>6.58</v>
      </c>
      <c r="F15" s="6">
        <v>4.2370000000000001</v>
      </c>
      <c r="G15" s="6">
        <v>3.5670000000000002</v>
      </c>
      <c r="H15" s="4">
        <v>4.92</v>
      </c>
      <c r="I15" s="10">
        <v>6.11</v>
      </c>
      <c r="J15" s="10">
        <v>1.1900000000000004</v>
      </c>
      <c r="K15" s="4">
        <v>4.84</v>
      </c>
      <c r="L15" s="4">
        <v>5.45</v>
      </c>
      <c r="M15" s="10">
        <f t="shared" si="1"/>
        <v>0.61000000000000032</v>
      </c>
      <c r="N15" s="15">
        <v>0.57499999999999996</v>
      </c>
      <c r="O15" s="14">
        <f t="shared" si="2"/>
        <v>0.16119988786094755</v>
      </c>
      <c r="P15" s="14">
        <f t="shared" si="3"/>
        <v>0.68300392486683481</v>
      </c>
      <c r="Q15" s="17">
        <f t="shared" si="0"/>
        <v>0.5739528780393568</v>
      </c>
      <c r="R15" s="18">
        <v>29</v>
      </c>
      <c r="S15" s="25">
        <v>6.0955950509813409E-2</v>
      </c>
      <c r="T15" s="24">
        <f t="shared" si="4"/>
        <v>60.955950509813405</v>
      </c>
      <c r="U15" s="25">
        <v>0.11812685836454939</v>
      </c>
      <c r="V15" s="24">
        <f t="shared" si="5"/>
        <v>118.12685836454939</v>
      </c>
      <c r="W15" s="24">
        <v>72.53758110667799</v>
      </c>
      <c r="X15" s="24">
        <v>80.681107895175941</v>
      </c>
      <c r="Y15" s="32">
        <v>125.30434663764962</v>
      </c>
      <c r="Z15" s="33">
        <v>0.1491121724988031</v>
      </c>
      <c r="AA15" s="32">
        <v>198.44538176570458</v>
      </c>
      <c r="AB15" s="33">
        <v>0.13553897461767364</v>
      </c>
      <c r="AC15" s="32">
        <v>3946.0715821545159</v>
      </c>
      <c r="AD15" s="14">
        <v>4.6958251827638753</v>
      </c>
      <c r="AE15" s="32">
        <v>2279.4887623089985</v>
      </c>
      <c r="AF15" s="14">
        <v>1.5568997713468895</v>
      </c>
      <c r="AG15" s="34">
        <f t="shared" si="6"/>
        <v>4.864631766213468E-4</v>
      </c>
      <c r="AH15" s="34">
        <f t="shared" si="7"/>
        <v>5.9526131227390512E-4</v>
      </c>
      <c r="AI15" s="41">
        <v>3.6702635151084793</v>
      </c>
      <c r="AJ15" s="25">
        <v>4.0161134282008835</v>
      </c>
      <c r="AK15" s="46">
        <f t="shared" si="8"/>
        <v>5.9885139828064959E-3</v>
      </c>
      <c r="AL15" s="37">
        <v>4.5717531073025226</v>
      </c>
      <c r="AM15" s="25">
        <v>4.4753854101700723</v>
      </c>
      <c r="AN15" s="44">
        <f t="shared" si="9"/>
        <v>5.4728096638091894E-3</v>
      </c>
      <c r="AO15" s="41">
        <f t="shared" si="10"/>
        <v>95.428246892697473</v>
      </c>
      <c r="AP15" s="39">
        <f t="shared" si="11"/>
        <v>6.817040379580328E-3</v>
      </c>
      <c r="AQ15" s="37">
        <f t="shared" si="12"/>
        <v>142.29513211922276</v>
      </c>
      <c r="AR15" s="34">
        <f t="shared" si="13"/>
        <v>6.065891495133484E-3</v>
      </c>
      <c r="AS15" s="15">
        <f t="shared" si="14"/>
        <v>1.8730039248668353</v>
      </c>
      <c r="AT15" s="34">
        <f t="shared" si="15"/>
        <v>0.28465114711647677</v>
      </c>
      <c r="AU15" s="25">
        <f t="shared" si="16"/>
        <v>284.65114711647675</v>
      </c>
      <c r="AV15" s="25">
        <f t="shared" si="17"/>
        <v>151.97573445379436</v>
      </c>
      <c r="AW15" s="25">
        <v>-13.616158862513258</v>
      </c>
    </row>
    <row r="16" spans="1:51" ht="22" customHeight="1" x14ac:dyDescent="0.2">
      <c r="A16" s="26">
        <v>25</v>
      </c>
      <c r="B16" s="26" t="s">
        <v>3</v>
      </c>
      <c r="C16" s="26">
        <v>50</v>
      </c>
      <c r="D16" s="26">
        <v>5</v>
      </c>
      <c r="E16" s="6">
        <v>6.45</v>
      </c>
      <c r="F16" s="6">
        <v>4.3310000000000004</v>
      </c>
      <c r="G16" s="6">
        <v>3.7970000000000002</v>
      </c>
      <c r="H16" s="4">
        <v>4.9000000000000004</v>
      </c>
      <c r="I16" s="10">
        <v>6.07</v>
      </c>
      <c r="J16" s="10">
        <v>1.17</v>
      </c>
      <c r="K16" s="4">
        <v>4.82</v>
      </c>
      <c r="L16" s="4">
        <v>5.47</v>
      </c>
      <c r="M16" s="10">
        <f t="shared" si="1"/>
        <v>0.64999999999999947</v>
      </c>
      <c r="N16" s="15">
        <v>0.70499999999999996</v>
      </c>
      <c r="O16" s="14">
        <f t="shared" si="2"/>
        <v>0.18567289965762443</v>
      </c>
      <c r="P16" s="14">
        <f t="shared" si="3"/>
        <v>0.80414932841717146</v>
      </c>
      <c r="Q16" s="17">
        <f t="shared" si="0"/>
        <v>0.6873071183052748</v>
      </c>
      <c r="R16" s="18">
        <v>40</v>
      </c>
      <c r="S16" s="25">
        <v>0.15881308984757261</v>
      </c>
      <c r="T16" s="24">
        <f t="shared" si="4"/>
        <v>158.81308984757263</v>
      </c>
      <c r="U16" s="25">
        <v>0.16966165199652145</v>
      </c>
      <c r="V16" s="24">
        <f t="shared" si="5"/>
        <v>169.66165199652144</v>
      </c>
      <c r="W16" s="24">
        <v>185.81131512165999</v>
      </c>
      <c r="X16" s="24">
        <v>136.43330351115057</v>
      </c>
      <c r="Y16" s="32">
        <v>135.10055811912227</v>
      </c>
      <c r="Z16" s="33">
        <v>0.15806765299937306</v>
      </c>
      <c r="AA16" s="32">
        <v>188.47154562211981</v>
      </c>
      <c r="AB16" s="33">
        <v>0.15155926683777396</v>
      </c>
      <c r="AC16" s="32">
        <v>3730.2279686520383</v>
      </c>
      <c r="AD16" s="14">
        <v>4.3643667233228847</v>
      </c>
      <c r="AE16" s="32">
        <v>1574.1215652841779</v>
      </c>
      <c r="AF16" s="14">
        <v>1.2658287995702584</v>
      </c>
      <c r="AG16" s="34">
        <f t="shared" si="6"/>
        <v>1.1755176444759191E-3</v>
      </c>
      <c r="AH16" s="34">
        <f t="shared" si="7"/>
        <v>9.0019770059448828E-4</v>
      </c>
      <c r="AI16" s="41">
        <v>8.8690361968435614</v>
      </c>
      <c r="AJ16" s="25">
        <v>9.7047678507875084</v>
      </c>
      <c r="AK16" s="46">
        <f t="shared" si="8"/>
        <v>1.5340098770777513E-2</v>
      </c>
      <c r="AL16" s="37">
        <v>11.047447581021899</v>
      </c>
      <c r="AM16" s="25">
        <v>6.7680051977835047</v>
      </c>
      <c r="AN16" s="44">
        <f t="shared" si="9"/>
        <v>1.4019077360015475E-2</v>
      </c>
      <c r="AO16" s="41">
        <f t="shared" si="10"/>
        <v>88.952552418978101</v>
      </c>
      <c r="AP16" s="39">
        <f t="shared" si="11"/>
        <v>1.746244110765733E-2</v>
      </c>
      <c r="AQ16" s="37">
        <f t="shared" si="12"/>
        <v>140.60521189171573</v>
      </c>
      <c r="AR16" s="34">
        <f t="shared" si="13"/>
        <v>1.0257539057303113E-2</v>
      </c>
      <c r="AS16" s="15">
        <f t="shared" si="14"/>
        <v>1.9741493284171714</v>
      </c>
      <c r="AT16" s="34">
        <f t="shared" si="15"/>
        <v>0.30962691983714702</v>
      </c>
      <c r="AU16" s="25">
        <f t="shared" si="16"/>
        <v>309.626919837147</v>
      </c>
      <c r="AV16" s="25">
        <f t="shared" si="17"/>
        <v>156.84067835202666</v>
      </c>
      <c r="AW16" s="25">
        <v>-6.036694648706586</v>
      </c>
    </row>
    <row r="17" spans="1:48" ht="22" customHeight="1" x14ac:dyDescent="0.2">
      <c r="A17" s="26">
        <v>6</v>
      </c>
      <c r="B17" s="27" t="s">
        <v>4</v>
      </c>
      <c r="C17" s="26">
        <v>2</v>
      </c>
      <c r="D17" s="26">
        <v>1</v>
      </c>
      <c r="E17" s="6">
        <v>7.25</v>
      </c>
      <c r="F17" s="6">
        <v>5.6520000000000001</v>
      </c>
      <c r="G17" s="6">
        <v>5.2060000000000004</v>
      </c>
      <c r="H17" s="4">
        <v>4.97</v>
      </c>
      <c r="I17" s="10">
        <v>6.28</v>
      </c>
      <c r="J17" s="10">
        <v>1.3100000000000005</v>
      </c>
      <c r="K17" s="4">
        <v>4.7699999999999996</v>
      </c>
      <c r="L17" s="4">
        <v>5.47</v>
      </c>
      <c r="M17" s="10">
        <f t="shared" si="1"/>
        <v>0.70000000000000018</v>
      </c>
      <c r="N17" s="15">
        <v>0.73399999999999999</v>
      </c>
      <c r="O17" s="14">
        <f t="shared" si="2"/>
        <v>0.14099116404149056</v>
      </c>
      <c r="P17" s="14">
        <f t="shared" si="3"/>
        <v>0.79688205916250465</v>
      </c>
      <c r="Q17" s="17">
        <f t="shared" si="0"/>
        <v>0.60830691539122472</v>
      </c>
      <c r="R17" s="18">
        <v>0</v>
      </c>
      <c r="S17" s="25">
        <v>1.0600678443420377E-2</v>
      </c>
      <c r="T17" s="24">
        <f t="shared" si="4"/>
        <v>10.600678443420378</v>
      </c>
      <c r="U17" s="25">
        <v>2.0873982668002584E-3</v>
      </c>
      <c r="V17" s="24">
        <f t="shared" si="5"/>
        <v>2.0873982668002582</v>
      </c>
      <c r="W17" s="24">
        <v>13.8868887608807</v>
      </c>
      <c r="X17" s="24">
        <v>1.6634102291400334</v>
      </c>
      <c r="Y17" s="32">
        <v>29.020704294354839</v>
      </c>
      <c r="Z17" s="33">
        <v>3.8017122625604853E-2</v>
      </c>
      <c r="AA17" s="32">
        <v>21.532126684385386</v>
      </c>
      <c r="AB17" s="33">
        <v>1.7158565450400939E-2</v>
      </c>
      <c r="AC17" s="32">
        <v>2585.1233548387099</v>
      </c>
      <c r="AD17" s="14">
        <v>3.3865115948387117</v>
      </c>
      <c r="AE17" s="32">
        <v>1800.0899215946845</v>
      </c>
      <c r="AF17" s="14">
        <v>1.4344593633980438</v>
      </c>
      <c r="AG17" s="34">
        <f t="shared" si="6"/>
        <v>3.6527984765285111E-4</v>
      </c>
      <c r="AH17" s="34">
        <f t="shared" si="7"/>
        <v>9.6943432360259733E-5</v>
      </c>
      <c r="AI17" s="41">
        <v>0.40690994310198592</v>
      </c>
      <c r="AJ17" s="25">
        <v>0.18306467732411685</v>
      </c>
      <c r="AK17" s="46">
        <f t="shared" si="8"/>
        <v>6.9595922862477342E-5</v>
      </c>
      <c r="AL17" s="37">
        <v>0.50863742887748242</v>
      </c>
      <c r="AM17" s="25">
        <v>0.10799185008233403</v>
      </c>
      <c r="AN17" s="44">
        <f t="shared" si="9"/>
        <v>1.5469545204486093E-4</v>
      </c>
      <c r="AO17" s="41">
        <f t="shared" si="10"/>
        <v>99.491362571122522</v>
      </c>
      <c r="AP17" s="39">
        <f t="shared" si="11"/>
        <v>1.9336931505607616E-4</v>
      </c>
      <c r="AQ17" s="37">
        <f t="shared" si="12"/>
        <v>37.823753310548774</v>
      </c>
      <c r="AR17" s="34">
        <f t="shared" si="13"/>
        <v>1.8529852277476144E-5</v>
      </c>
      <c r="AS17" s="15">
        <f t="shared" si="14"/>
        <v>2.1068820591625053</v>
      </c>
      <c r="AT17" s="34">
        <f t="shared" si="15"/>
        <v>5.5175688076005792E-2</v>
      </c>
      <c r="AU17" s="25">
        <f t="shared" si="16"/>
        <v>55.175688076005791</v>
      </c>
      <c r="AV17" s="25">
        <f t="shared" si="17"/>
        <v>26.188313596413824</v>
      </c>
    </row>
    <row r="18" spans="1:48" ht="22" customHeight="1" x14ac:dyDescent="0.2">
      <c r="A18" s="26">
        <v>7</v>
      </c>
      <c r="B18" s="27" t="s">
        <v>4</v>
      </c>
      <c r="C18" s="26">
        <v>2</v>
      </c>
      <c r="D18" s="26">
        <v>2</v>
      </c>
      <c r="E18" s="6">
        <v>7.73</v>
      </c>
      <c r="F18" s="6">
        <v>5.9779999999999998</v>
      </c>
      <c r="G18" s="6">
        <v>5.4770000000000003</v>
      </c>
      <c r="H18" s="4">
        <v>4.83</v>
      </c>
      <c r="I18" s="10">
        <v>6.34</v>
      </c>
      <c r="J18" s="10">
        <v>1.5099999999999998</v>
      </c>
      <c r="K18" s="4">
        <v>4.88</v>
      </c>
      <c r="L18" s="4">
        <v>5.69</v>
      </c>
      <c r="M18" s="10">
        <f t="shared" si="1"/>
        <v>0.8100000000000005</v>
      </c>
      <c r="N18" s="15">
        <v>0.71699999999999997</v>
      </c>
      <c r="O18" s="14">
        <f t="shared" si="2"/>
        <v>0.13091108270951249</v>
      </c>
      <c r="P18" s="14">
        <f t="shared" si="3"/>
        <v>0.78258645243746561</v>
      </c>
      <c r="Q18" s="17">
        <f t="shared" si="0"/>
        <v>0.51826917379964621</v>
      </c>
      <c r="R18" s="18">
        <v>0</v>
      </c>
      <c r="S18" s="25">
        <v>1.1605534861348816E-2</v>
      </c>
      <c r="T18" s="24">
        <f t="shared" si="4"/>
        <v>11.605534861348817</v>
      </c>
      <c r="U18" s="25">
        <v>3.7037037037037008E-3</v>
      </c>
      <c r="V18" s="24">
        <f t="shared" si="5"/>
        <v>3.7037037037037006</v>
      </c>
      <c r="W18" s="24">
        <v>17.524357640636712</v>
      </c>
      <c r="X18" s="24">
        <v>2.8984683423609812</v>
      </c>
      <c r="Y18" s="32">
        <v>28.060941881606762</v>
      </c>
      <c r="Z18" s="33">
        <v>4.2372022241226208E-2</v>
      </c>
      <c r="AA18" s="32">
        <v>19.331787594666668</v>
      </c>
      <c r="AB18" s="33">
        <v>1.5128795072984794E-2</v>
      </c>
      <c r="AC18" s="32">
        <v>2674.1475158562371</v>
      </c>
      <c r="AD18" s="14">
        <v>4.0379627489429177</v>
      </c>
      <c r="AE18" s="32">
        <v>1446.1408922666669</v>
      </c>
      <c r="AF18" s="14">
        <v>1.131730270603722</v>
      </c>
      <c r="AG18" s="34">
        <f t="shared" si="6"/>
        <v>4.1358322576320758E-4</v>
      </c>
      <c r="AH18" s="34">
        <f t="shared" si="7"/>
        <v>1.9158619892582998E-4</v>
      </c>
      <c r="AI18" s="41">
        <v>0.46071834497472874</v>
      </c>
      <c r="AJ18" s="25">
        <v>0.20727253435279408</v>
      </c>
      <c r="AK18" s="46">
        <f t="shared" si="8"/>
        <v>8.7825564355919141E-5</v>
      </c>
      <c r="AL18" s="37">
        <v>0.57589793121841093</v>
      </c>
      <c r="AM18" s="25">
        <v>0.21342083283533356</v>
      </c>
      <c r="AN18" s="44">
        <f t="shared" si="9"/>
        <v>1.9521567960210134E-4</v>
      </c>
      <c r="AO18" s="41">
        <f t="shared" si="10"/>
        <v>99.424102068781593</v>
      </c>
      <c r="AP18" s="39">
        <f t="shared" si="11"/>
        <v>2.4401959950262668E-4</v>
      </c>
      <c r="AQ18" s="37">
        <f t="shared" si="12"/>
        <v>42.128002641723583</v>
      </c>
      <c r="AR18" s="34">
        <f t="shared" si="13"/>
        <v>3.2288000442715058E-5</v>
      </c>
      <c r="AS18" s="15">
        <f t="shared" si="14"/>
        <v>2.2925864524374653</v>
      </c>
      <c r="AT18" s="34">
        <f t="shared" si="15"/>
        <v>5.7500817314211E-2</v>
      </c>
      <c r="AU18" s="25">
        <f t="shared" si="16"/>
        <v>57.500817314210998</v>
      </c>
      <c r="AV18" s="25">
        <f t="shared" si="17"/>
        <v>25.081199120354412</v>
      </c>
    </row>
    <row r="19" spans="1:48" ht="22" customHeight="1" x14ac:dyDescent="0.2">
      <c r="A19" s="26">
        <v>8</v>
      </c>
      <c r="B19" s="27" t="s">
        <v>4</v>
      </c>
      <c r="C19" s="26">
        <v>2</v>
      </c>
      <c r="D19" s="26">
        <v>3</v>
      </c>
      <c r="E19" s="6">
        <v>7.79</v>
      </c>
      <c r="F19" s="6">
        <v>5.7009999999999996</v>
      </c>
      <c r="G19" s="6">
        <v>5.32</v>
      </c>
      <c r="H19" s="4">
        <v>4.75</v>
      </c>
      <c r="I19" s="10">
        <v>6.4</v>
      </c>
      <c r="J19" s="10">
        <v>1.6500000000000004</v>
      </c>
      <c r="K19" s="4">
        <v>4.88</v>
      </c>
      <c r="L19" s="4">
        <v>5.53</v>
      </c>
      <c r="M19" s="10">
        <f t="shared" si="1"/>
        <v>0.65000000000000036</v>
      </c>
      <c r="N19" s="15">
        <v>0.81899999999999995</v>
      </c>
      <c r="O19" s="14">
        <f t="shared" si="2"/>
        <v>0.15394736842105261</v>
      </c>
      <c r="P19" s="14">
        <f t="shared" si="3"/>
        <v>0.87765394736842084</v>
      </c>
      <c r="Q19" s="17">
        <f t="shared" si="0"/>
        <v>0.53191148325358828</v>
      </c>
      <c r="R19" s="18">
        <v>0</v>
      </c>
      <c r="S19" s="25">
        <v>2.0429928806892154E-2</v>
      </c>
      <c r="T19" s="24">
        <f t="shared" si="4"/>
        <v>20.429928806892153</v>
      </c>
      <c r="U19" s="25">
        <v>1.8423296983547378E-2</v>
      </c>
      <c r="V19" s="24">
        <f t="shared" si="5"/>
        <v>18.423296983547377</v>
      </c>
      <c r="W19" s="24">
        <v>33.709382531372064</v>
      </c>
      <c r="X19" s="24">
        <v>16.169279321151077</v>
      </c>
      <c r="Y19" s="32">
        <v>33.523228649214659</v>
      </c>
      <c r="Z19" s="33">
        <v>5.53133272712042E-2</v>
      </c>
      <c r="AA19" s="32">
        <v>26.487250813771514</v>
      </c>
      <c r="AB19" s="33">
        <v>2.3246640231643988E-2</v>
      </c>
      <c r="AC19" s="32">
        <v>2972.6784062827232</v>
      </c>
      <c r="AD19" s="14">
        <v>4.9049193703664944</v>
      </c>
      <c r="AE19" s="32">
        <v>2008.2506300469488</v>
      </c>
      <c r="AF19" s="14">
        <v>1.7625490927658227</v>
      </c>
      <c r="AG19" s="34">
        <f t="shared" si="6"/>
        <v>6.0942604964067985E-4</v>
      </c>
      <c r="AH19" s="34">
        <f t="shared" si="7"/>
        <v>6.9555338578092653E-4</v>
      </c>
      <c r="AI19" s="41">
        <v>0.67888092041647441</v>
      </c>
      <c r="AJ19" s="25">
        <v>0.30542167559270633</v>
      </c>
      <c r="AK19" s="46">
        <f t="shared" si="8"/>
        <v>1.6893889097778926E-4</v>
      </c>
      <c r="AL19" s="37">
        <v>0.84860115052059304</v>
      </c>
      <c r="AM19" s="25">
        <v>0.77482398892558058</v>
      </c>
      <c r="AN19" s="44">
        <f t="shared" si="9"/>
        <v>3.7551162529172782E-4</v>
      </c>
      <c r="AO19" s="41">
        <f t="shared" si="10"/>
        <v>99.151398849479406</v>
      </c>
      <c r="AP19" s="39">
        <f t="shared" si="11"/>
        <v>4.6938953161465981E-4</v>
      </c>
      <c r="AQ19" s="37">
        <f t="shared" si="12"/>
        <v>54.843937739589535</v>
      </c>
      <c r="AR19" s="34">
        <f t="shared" si="13"/>
        <v>1.8012054513400277E-4</v>
      </c>
      <c r="AS19" s="15">
        <f t="shared" si="14"/>
        <v>2.527653947368421</v>
      </c>
      <c r="AT19" s="34">
        <f t="shared" si="15"/>
        <v>7.8559967502848188E-2</v>
      </c>
      <c r="AU19" s="25">
        <f t="shared" si="16"/>
        <v>78.559967502848181</v>
      </c>
      <c r="AV19" s="25">
        <f t="shared" si="17"/>
        <v>31.08019101453273</v>
      </c>
    </row>
    <row r="20" spans="1:48" ht="22" customHeight="1" x14ac:dyDescent="0.2">
      <c r="A20" s="26">
        <v>9</v>
      </c>
      <c r="B20" s="27" t="s">
        <v>4</v>
      </c>
      <c r="C20" s="26">
        <v>2</v>
      </c>
      <c r="D20" s="26">
        <v>4</v>
      </c>
      <c r="E20" s="6">
        <v>6.49</v>
      </c>
      <c r="F20" s="6">
        <v>5.39</v>
      </c>
      <c r="G20" s="6">
        <v>4.8289999999999997</v>
      </c>
      <c r="H20" s="4">
        <v>4.8600000000000003</v>
      </c>
      <c r="I20" s="10">
        <v>6.13</v>
      </c>
      <c r="J20" s="10">
        <v>1.2699999999999996</v>
      </c>
      <c r="K20" s="4">
        <v>4.82</v>
      </c>
      <c r="L20" s="4">
        <v>5.39</v>
      </c>
      <c r="M20" s="10">
        <f t="shared" si="1"/>
        <v>0.5699999999999994</v>
      </c>
      <c r="N20" s="15">
        <v>0.74</v>
      </c>
      <c r="O20" s="14">
        <f t="shared" si="2"/>
        <v>0.15324083661213503</v>
      </c>
      <c r="P20" s="14">
        <f t="shared" si="3"/>
        <v>0.82596810933940779</v>
      </c>
      <c r="Q20" s="17">
        <f t="shared" si="0"/>
        <v>0.65036859003102998</v>
      </c>
      <c r="R20" s="18">
        <v>0</v>
      </c>
      <c r="S20" s="25">
        <v>1.3636611574755904E-2</v>
      </c>
      <c r="T20" s="24">
        <f t="shared" si="4"/>
        <v>13.636611574755904</v>
      </c>
      <c r="U20" s="25">
        <v>3.8676939261734588E-3</v>
      </c>
      <c r="V20" s="24">
        <f t="shared" si="5"/>
        <v>3.8676939261734589</v>
      </c>
      <c r="W20" s="24">
        <v>17.318496699939992</v>
      </c>
      <c r="X20" s="24">
        <v>3.1945918397050024</v>
      </c>
      <c r="Y20" s="32">
        <v>35.707042577319591</v>
      </c>
      <c r="Z20" s="33">
        <v>4.534794407319586E-2</v>
      </c>
      <c r="AA20" s="32">
        <v>17.160276097465889</v>
      </c>
      <c r="AB20" s="33">
        <v>1.4173840803966132E-2</v>
      </c>
      <c r="AC20" s="32">
        <v>2800.5742536082475</v>
      </c>
      <c r="AD20" s="14">
        <v>3.5567293020824731</v>
      </c>
      <c r="AE20" s="32">
        <v>1727.2151992202728</v>
      </c>
      <c r="AF20" s="14">
        <v>1.4266246725222573</v>
      </c>
      <c r="AG20" s="34">
        <f t="shared" si="6"/>
        <v>3.8190257692799267E-4</v>
      </c>
      <c r="AH20" s="34">
        <f t="shared" si="7"/>
        <v>2.2538646256074009E-4</v>
      </c>
      <c r="AI20" s="41">
        <v>0.42542712620696732</v>
      </c>
      <c r="AJ20" s="25">
        <v>0.19139537114846361</v>
      </c>
      <c r="AK20" s="46">
        <f t="shared" si="8"/>
        <v>8.6793865867090911E-5</v>
      </c>
      <c r="AL20" s="37">
        <v>0.53178390775870921</v>
      </c>
      <c r="AM20" s="25">
        <v>0.25107323397623743</v>
      </c>
      <c r="AN20" s="44">
        <f t="shared" si="9"/>
        <v>1.929224552645399E-4</v>
      </c>
      <c r="AO20" s="41">
        <f t="shared" si="10"/>
        <v>99.468216092241292</v>
      </c>
      <c r="AP20" s="39">
        <f t="shared" si="11"/>
        <v>2.4115306908067491E-4</v>
      </c>
      <c r="AQ20" s="37">
        <f t="shared" si="12"/>
        <v>45.106791004115188</v>
      </c>
      <c r="AR20" s="34">
        <f t="shared" si="13"/>
        <v>3.5586720485161299E-5</v>
      </c>
      <c r="AS20" s="15">
        <f t="shared" si="14"/>
        <v>2.0959681093394074</v>
      </c>
      <c r="AT20" s="34">
        <f t="shared" si="15"/>
        <v>5.952178487716199E-2</v>
      </c>
      <c r="AU20" s="25">
        <f t="shared" si="16"/>
        <v>59.521784877161991</v>
      </c>
      <c r="AV20" s="25">
        <f t="shared" si="17"/>
        <v>28.398230207768595</v>
      </c>
    </row>
    <row r="21" spans="1:48" ht="22" customHeight="1" x14ac:dyDescent="0.2">
      <c r="A21" s="26">
        <v>10</v>
      </c>
      <c r="B21" s="27" t="s">
        <v>4</v>
      </c>
      <c r="C21" s="26">
        <v>2</v>
      </c>
      <c r="D21" s="26">
        <v>5</v>
      </c>
      <c r="E21" s="6">
        <v>7.95</v>
      </c>
      <c r="F21" s="6">
        <v>6.1239999999999997</v>
      </c>
      <c r="G21" s="6">
        <v>5.5510000000000002</v>
      </c>
      <c r="H21" s="4">
        <v>4.97</v>
      </c>
      <c r="I21" s="10">
        <v>6.53</v>
      </c>
      <c r="J21" s="10">
        <v>1.5600000000000005</v>
      </c>
      <c r="K21" s="4">
        <v>4.8099999999999996</v>
      </c>
      <c r="L21" s="4">
        <v>5.54</v>
      </c>
      <c r="M21" s="10">
        <f t="shared" si="1"/>
        <v>0.73000000000000043</v>
      </c>
      <c r="N21" s="15">
        <v>0.61199999999999999</v>
      </c>
      <c r="O21" s="14">
        <f t="shared" si="2"/>
        <v>0.11025040533237254</v>
      </c>
      <c r="P21" s="14">
        <f t="shared" si="3"/>
        <v>0.67517348225544938</v>
      </c>
      <c r="Q21" s="17">
        <f t="shared" si="0"/>
        <v>0.43280351426631358</v>
      </c>
      <c r="R21" s="18">
        <v>0</v>
      </c>
      <c r="S21" s="25">
        <v>1.0736170985910842E-2</v>
      </c>
      <c r="T21" s="24">
        <f t="shared" si="4"/>
        <v>10.736170985910842</v>
      </c>
      <c r="U21" s="25">
        <v>6.5640291204201008E-3</v>
      </c>
      <c r="V21" s="24">
        <f t="shared" si="5"/>
        <v>6.5640291204201011</v>
      </c>
      <c r="W21" s="24">
        <v>16.748426738020918</v>
      </c>
      <c r="X21" s="24">
        <v>4.4318583988602134</v>
      </c>
      <c r="Y21" s="32">
        <v>32.46484682622269</v>
      </c>
      <c r="Z21" s="33">
        <v>5.0645161048907414E-2</v>
      </c>
      <c r="AA21" s="32">
        <v>19.78727207218045</v>
      </c>
      <c r="AB21" s="33">
        <v>1.3359841389310075E-2</v>
      </c>
      <c r="AC21" s="32">
        <v>2320.9198813735688</v>
      </c>
      <c r="AD21" s="14">
        <v>3.6206350149427684</v>
      </c>
      <c r="AE21" s="32">
        <v>1627.5325130827068</v>
      </c>
      <c r="AF21" s="14">
        <v>1.0988667943420138</v>
      </c>
      <c r="AG21" s="34">
        <f t="shared" si="6"/>
        <v>3.3070142124431529E-4</v>
      </c>
      <c r="AH21" s="34">
        <f t="shared" si="7"/>
        <v>3.3172986637449012E-4</v>
      </c>
      <c r="AI21" s="41">
        <v>0.36839069378433559</v>
      </c>
      <c r="AJ21" s="25">
        <v>0.16573525574904485</v>
      </c>
      <c r="AK21" s="46">
        <f t="shared" si="8"/>
        <v>8.3936887188922361E-5</v>
      </c>
      <c r="AL21" s="37">
        <v>0.46048836723041953</v>
      </c>
      <c r="AM21" s="25">
        <v>0.36953634841623489</v>
      </c>
      <c r="AN21" s="44">
        <f t="shared" si="9"/>
        <v>1.8657206015626411E-4</v>
      </c>
      <c r="AO21" s="41">
        <f t="shared" si="10"/>
        <v>99.539511632769575</v>
      </c>
      <c r="AP21" s="39">
        <f t="shared" si="11"/>
        <v>2.3321507519533016E-4</v>
      </c>
      <c r="AQ21" s="37">
        <f t="shared" si="12"/>
        <v>50.411945973712086</v>
      </c>
      <c r="AR21" s="34">
        <f t="shared" si="13"/>
        <v>4.9369470024257235E-5</v>
      </c>
      <c r="AS21" s="15">
        <f t="shared" si="14"/>
        <v>2.2351734822554499</v>
      </c>
      <c r="AT21" s="34">
        <f t="shared" si="15"/>
        <v>6.4005002438217495E-2</v>
      </c>
      <c r="AU21" s="25">
        <f t="shared" si="16"/>
        <v>64.005002438217502</v>
      </c>
      <c r="AV21" s="25">
        <f t="shared" si="17"/>
        <v>28.635362286793004</v>
      </c>
    </row>
    <row r="22" spans="1:48" ht="22" customHeight="1" x14ac:dyDescent="0.2">
      <c r="A22" s="26">
        <v>16</v>
      </c>
      <c r="B22" s="27" t="s">
        <v>4</v>
      </c>
      <c r="C22" s="26">
        <v>20</v>
      </c>
      <c r="D22" s="26">
        <v>1</v>
      </c>
      <c r="E22" s="6">
        <v>7.1</v>
      </c>
      <c r="F22" s="6">
        <v>5.9210000000000003</v>
      </c>
      <c r="G22" s="6">
        <v>5.0999999999999996</v>
      </c>
      <c r="H22" s="4">
        <v>4.8</v>
      </c>
      <c r="I22" s="10">
        <v>6.39</v>
      </c>
      <c r="J22" s="10">
        <v>1.5899999999999999</v>
      </c>
      <c r="K22" s="4">
        <v>4.87</v>
      </c>
      <c r="L22" s="4">
        <v>5.69</v>
      </c>
      <c r="M22" s="10">
        <f>L22-K22</f>
        <v>0.82000000000000028</v>
      </c>
      <c r="N22" s="15">
        <v>0.61599999999999999</v>
      </c>
      <c r="O22" s="14">
        <f t="shared" si="2"/>
        <v>0.1207843137254902</v>
      </c>
      <c r="P22" s="14">
        <f t="shared" si="3"/>
        <v>0.71516392156862751</v>
      </c>
      <c r="Q22" s="17">
        <f t="shared" si="0"/>
        <v>0.44978862991737584</v>
      </c>
      <c r="R22" s="18">
        <v>0</v>
      </c>
      <c r="S22" s="25">
        <v>6.6826499118165768E-3</v>
      </c>
      <c r="T22" s="24">
        <f t="shared" si="4"/>
        <v>6.6826499118165765</v>
      </c>
      <c r="U22" s="25">
        <v>-4.5052837968369302E-4</v>
      </c>
      <c r="V22" s="24">
        <f t="shared" si="5"/>
        <v>-0.45052837968369303</v>
      </c>
      <c r="W22" s="24">
        <v>8.7542713844797184</v>
      </c>
      <c r="X22" s="24">
        <v>-0.32220164279254954</v>
      </c>
      <c r="Y22" s="32">
        <v>85.896200270833333</v>
      </c>
      <c r="Z22" s="33">
        <v>0.11252402235479171</v>
      </c>
      <c r="AA22" s="32">
        <v>64.091493514986382</v>
      </c>
      <c r="AB22" s="33">
        <v>4.583592384136792E-2</v>
      </c>
      <c r="AC22" s="32">
        <v>2987.3129854166668</v>
      </c>
      <c r="AD22" s="14">
        <v>3.913380010895835</v>
      </c>
      <c r="AE22" s="32">
        <v>1264.2159405994551</v>
      </c>
      <c r="AF22" s="14">
        <v>0.90412162978867727</v>
      </c>
      <c r="AG22" s="34">
        <f t="shared" si="6"/>
        <v>7.7799133032031427E-5</v>
      </c>
      <c r="AH22" s="34">
        <f t="shared" si="7"/>
        <v>-7.0294567184387251E-6</v>
      </c>
      <c r="AI22" s="41">
        <v>0.29194246849360384</v>
      </c>
      <c r="AJ22" s="25">
        <v>0.29817725566812936</v>
      </c>
      <c r="AK22" s="46">
        <f t="shared" si="8"/>
        <v>3.3552104182491026E-4</v>
      </c>
      <c r="AL22" s="37">
        <v>0.36492808561700479</v>
      </c>
      <c r="AM22" s="25">
        <v>-2.6378146729540281E-2</v>
      </c>
      <c r="AN22" s="44">
        <f t="shared" si="9"/>
        <v>3.285054085108735E-4</v>
      </c>
      <c r="AO22" s="41">
        <f t="shared" si="10"/>
        <v>99.635071914382991</v>
      </c>
      <c r="AP22" s="39">
        <f t="shared" si="11"/>
        <v>4.1063176063859189E-4</v>
      </c>
      <c r="AQ22" s="37">
        <f t="shared" si="12"/>
        <v>112.11339059415312</v>
      </c>
      <c r="AR22" s="34">
        <f t="shared" si="13"/>
        <v>-1.2090667245716366E-5</v>
      </c>
      <c r="AS22" s="15">
        <f t="shared" si="14"/>
        <v>2.3051639215686275</v>
      </c>
      <c r="AT22" s="34">
        <f t="shared" si="15"/>
        <v>0.15835994619615962</v>
      </c>
      <c r="AU22" s="25">
        <f t="shared" si="16"/>
        <v>158.35994619615963</v>
      </c>
      <c r="AV22" s="25">
        <f t="shared" si="17"/>
        <v>68.697911117920924</v>
      </c>
    </row>
    <row r="23" spans="1:48" ht="22" customHeight="1" x14ac:dyDescent="0.2">
      <c r="A23" s="26">
        <v>17</v>
      </c>
      <c r="B23" s="27" t="s">
        <v>4</v>
      </c>
      <c r="C23" s="26">
        <v>20</v>
      </c>
      <c r="D23" s="26">
        <v>2</v>
      </c>
      <c r="E23" s="6">
        <v>7.63</v>
      </c>
      <c r="F23" s="6">
        <v>6.5609999999999999</v>
      </c>
      <c r="G23" s="6">
        <v>6.2560000000000002</v>
      </c>
      <c r="H23" s="4">
        <v>4.8499999999999996</v>
      </c>
      <c r="I23" s="10">
        <v>6.34</v>
      </c>
      <c r="J23" s="10">
        <v>1.4900000000000002</v>
      </c>
      <c r="K23" s="4">
        <v>4.84</v>
      </c>
      <c r="L23" s="4">
        <v>5.56</v>
      </c>
      <c r="M23" s="10">
        <f t="shared" ref="M23:M31" si="18">L23-K23</f>
        <v>0.71999999999999975</v>
      </c>
      <c r="N23" s="15">
        <v>0.52100000000000002</v>
      </c>
      <c r="O23" s="14">
        <f t="shared" si="2"/>
        <v>8.3280051150895137E-2</v>
      </c>
      <c r="P23" s="14">
        <f t="shared" si="3"/>
        <v>0.54640041560102304</v>
      </c>
      <c r="Q23" s="17">
        <f t="shared" si="0"/>
        <v>0.36671168832283418</v>
      </c>
      <c r="R23" s="18">
        <v>0</v>
      </c>
      <c r="S23" s="25">
        <v>1.9150484507258014E-3</v>
      </c>
      <c r="T23" s="24">
        <f t="shared" si="4"/>
        <v>1.9150484507258014</v>
      </c>
      <c r="U23" s="25">
        <v>2.3060518179067692E-3</v>
      </c>
      <c r="V23" s="24">
        <f t="shared" si="5"/>
        <v>2.3060518179067691</v>
      </c>
      <c r="W23" s="24">
        <v>2.8917231605959595</v>
      </c>
      <c r="X23" s="24">
        <v>1.2600276717017533</v>
      </c>
      <c r="Y23" s="32">
        <v>64.283766370217165</v>
      </c>
      <c r="Z23" s="33">
        <v>9.7068487219027902E-2</v>
      </c>
      <c r="AA23" s="32">
        <v>83.807765969316605</v>
      </c>
      <c r="AB23" s="33">
        <v>4.5792598156227868E-2</v>
      </c>
      <c r="AC23" s="32">
        <v>2758.4810837642194</v>
      </c>
      <c r="AD23" s="14">
        <v>4.1653064364839709</v>
      </c>
      <c r="AE23" s="32">
        <v>1684.8039417015343</v>
      </c>
      <c r="AF23" s="14">
        <v>0.92057757395196016</v>
      </c>
      <c r="AG23" s="34">
        <f t="shared" si="6"/>
        <v>2.9790545247408656E-5</v>
      </c>
      <c r="AH23" s="34">
        <f t="shared" si="7"/>
        <v>2.7515968135352187E-5</v>
      </c>
      <c r="AI23" s="41">
        <v>0.1117894888843826</v>
      </c>
      <c r="AJ23" s="25">
        <v>0.11417688964570208</v>
      </c>
      <c r="AK23" s="46">
        <f t="shared" si="8"/>
        <v>1.1082977953282192E-4</v>
      </c>
      <c r="AL23" s="37">
        <v>0.13973686110547826</v>
      </c>
      <c r="AM23" s="25">
        <v>0.10325410255045754</v>
      </c>
      <c r="AN23" s="44">
        <f t="shared" si="9"/>
        <v>1.0851236572995355E-4</v>
      </c>
      <c r="AO23" s="41">
        <f t="shared" si="10"/>
        <v>99.860263138894524</v>
      </c>
      <c r="AP23" s="39">
        <f t="shared" si="11"/>
        <v>1.3564045716244193E-4</v>
      </c>
      <c r="AQ23" s="37">
        <f t="shared" si="12"/>
        <v>96.932846761865463</v>
      </c>
      <c r="AR23" s="34">
        <f t="shared" si="13"/>
        <v>4.7282736260750452E-5</v>
      </c>
      <c r="AS23" s="15">
        <f t="shared" si="14"/>
        <v>2.0364004156010234</v>
      </c>
      <c r="AT23" s="34">
        <f t="shared" si="15"/>
        <v>0.14286108537525577</v>
      </c>
      <c r="AU23" s="25">
        <f t="shared" si="16"/>
        <v>142.86108537525578</v>
      </c>
      <c r="AV23" s="25">
        <f t="shared" si="17"/>
        <v>70.153730219649233</v>
      </c>
    </row>
    <row r="24" spans="1:48" ht="22" customHeight="1" x14ac:dyDescent="0.2">
      <c r="A24" s="26">
        <v>18</v>
      </c>
      <c r="B24" s="27" t="s">
        <v>4</v>
      </c>
      <c r="C24" s="26">
        <v>20</v>
      </c>
      <c r="D24" s="26">
        <v>3</v>
      </c>
      <c r="E24" s="6">
        <v>7.21</v>
      </c>
      <c r="F24" s="6">
        <v>5.1870000000000003</v>
      </c>
      <c r="G24" s="6">
        <v>4.7729999999999997</v>
      </c>
      <c r="H24" s="4">
        <v>4.8600000000000003</v>
      </c>
      <c r="I24" s="10">
        <v>6.34</v>
      </c>
      <c r="J24" s="10">
        <v>1.4799999999999995</v>
      </c>
      <c r="K24" s="4">
        <v>4.74</v>
      </c>
      <c r="L24" s="4">
        <v>5.73</v>
      </c>
      <c r="M24" s="10">
        <f t="shared" si="18"/>
        <v>0.99000000000000021</v>
      </c>
      <c r="N24" s="15">
        <v>0.59399999999999997</v>
      </c>
      <c r="O24" s="14">
        <f t="shared" si="2"/>
        <v>0.12445003142677562</v>
      </c>
      <c r="P24" s="14">
        <f t="shared" si="3"/>
        <v>0.64552231301068519</v>
      </c>
      <c r="Q24" s="17">
        <f t="shared" si="0"/>
        <v>0.43616372500721984</v>
      </c>
      <c r="R24" s="18">
        <v>0</v>
      </c>
      <c r="S24" s="25">
        <v>1.9691883141575123E-3</v>
      </c>
      <c r="T24" s="24">
        <f t="shared" si="4"/>
        <v>1.9691883141575122</v>
      </c>
      <c r="U24" s="25">
        <v>-5.6527834305612323E-4</v>
      </c>
      <c r="V24" s="24">
        <f t="shared" si="5"/>
        <v>-0.56527834305612323</v>
      </c>
      <c r="W24" s="24">
        <v>3.2491607183598963</v>
      </c>
      <c r="X24" s="24">
        <v>-0.36489978350443625</v>
      </c>
      <c r="Y24" s="32">
        <v>82.74892644763861</v>
      </c>
      <c r="Z24" s="33">
        <v>0.13653572863860372</v>
      </c>
      <c r="AA24" s="32">
        <v>69.542046153846172</v>
      </c>
      <c r="AB24" s="33">
        <v>4.4890942484726609E-2</v>
      </c>
      <c r="AC24" s="32">
        <v>3919.7991663244352</v>
      </c>
      <c r="AD24" s="14">
        <v>6.4676686244353192</v>
      </c>
      <c r="AE24" s="32">
        <v>1371.9952617826618</v>
      </c>
      <c r="AF24" s="14">
        <v>0.88565355482564434</v>
      </c>
      <c r="AG24" s="34">
        <f t="shared" si="6"/>
        <v>2.3797146364231854E-5</v>
      </c>
      <c r="AH24" s="34">
        <f t="shared" si="7"/>
        <v>-8.1285837032400757E-6</v>
      </c>
      <c r="AI24" s="41">
        <v>8.9299165452358664E-2</v>
      </c>
      <c r="AJ24" s="25">
        <v>9.1206257950175229E-2</v>
      </c>
      <c r="AK24" s="46">
        <f t="shared" si="8"/>
        <v>1.2452912885627619E-4</v>
      </c>
      <c r="AL24" s="37">
        <v>0.11162395681544833</v>
      </c>
      <c r="AM24" s="25">
        <v>-3.0502638001168272E-2</v>
      </c>
      <c r="AN24" s="44">
        <f t="shared" si="9"/>
        <v>1.2192526621857019E-4</v>
      </c>
      <c r="AO24" s="41">
        <f t="shared" si="10"/>
        <v>99.88837604318455</v>
      </c>
      <c r="AP24" s="39">
        <f t="shared" si="11"/>
        <v>1.5240658277321275E-4</v>
      </c>
      <c r="AQ24" s="37">
        <f t="shared" si="12"/>
        <v>136.38332205583052</v>
      </c>
      <c r="AR24" s="34">
        <f t="shared" si="13"/>
        <v>-1.3692921681428812E-5</v>
      </c>
      <c r="AS24" s="15">
        <f t="shared" si="14"/>
        <v>2.1255223130106846</v>
      </c>
      <c r="AT24" s="34">
        <f t="shared" si="15"/>
        <v>0.18142667112333033</v>
      </c>
      <c r="AU24" s="25">
        <f t="shared" si="16"/>
        <v>181.42667112333032</v>
      </c>
      <c r="AV24" s="25">
        <f t="shared" si="17"/>
        <v>85.356276907933037</v>
      </c>
    </row>
    <row r="25" spans="1:48" ht="22" customHeight="1" x14ac:dyDescent="0.2">
      <c r="A25" s="26">
        <v>19</v>
      </c>
      <c r="B25" s="27" t="s">
        <v>4</v>
      </c>
      <c r="C25" s="26">
        <v>20</v>
      </c>
      <c r="D25" s="26">
        <v>4</v>
      </c>
      <c r="E25" s="6">
        <v>7.77</v>
      </c>
      <c r="F25" s="6">
        <v>5.3230000000000004</v>
      </c>
      <c r="G25" s="6">
        <v>4.8789999999999996</v>
      </c>
      <c r="H25" s="4">
        <v>4.87</v>
      </c>
      <c r="I25" s="10">
        <v>6.39</v>
      </c>
      <c r="J25" s="10">
        <v>1.5199999999999996</v>
      </c>
      <c r="K25" s="4">
        <v>4.84</v>
      </c>
      <c r="L25" s="4">
        <v>5.61</v>
      </c>
      <c r="M25" s="10">
        <f t="shared" si="18"/>
        <v>0.77000000000000046</v>
      </c>
      <c r="N25" s="15">
        <v>0.58899999999999997</v>
      </c>
      <c r="O25" s="14">
        <f t="shared" si="2"/>
        <v>0.12072145931543349</v>
      </c>
      <c r="P25" s="14">
        <f t="shared" si="3"/>
        <v>0.64260032793605248</v>
      </c>
      <c r="Q25" s="17">
        <f t="shared" si="0"/>
        <v>0.42276337364213989</v>
      </c>
      <c r="R25" s="18">
        <v>0</v>
      </c>
      <c r="S25" s="25">
        <v>4.1727171064710493E-3</v>
      </c>
      <c r="T25" s="24">
        <f t="shared" si="4"/>
        <v>4.1727171064710493</v>
      </c>
      <c r="U25" s="25">
        <v>3.217503217503219E-3</v>
      </c>
      <c r="V25" s="24">
        <f t="shared" si="5"/>
        <v>3.2175032175032192</v>
      </c>
      <c r="W25" s="24">
        <v>5.2993507252182317</v>
      </c>
      <c r="X25" s="24">
        <v>2.0675686227028724</v>
      </c>
      <c r="Y25" s="32">
        <v>64.548561808622509</v>
      </c>
      <c r="Z25" s="33">
        <v>8.197667349695055E-2</v>
      </c>
      <c r="AA25" s="32">
        <v>73.340687000000003</v>
      </c>
      <c r="AB25" s="33">
        <v>4.7128749517255389E-2</v>
      </c>
      <c r="AC25" s="32">
        <v>3206.2777917981075</v>
      </c>
      <c r="AD25" s="14">
        <v>4.0719727955835952</v>
      </c>
      <c r="AE25" s="32">
        <v>1390.7609162162166</v>
      </c>
      <c r="AF25" s="14">
        <v>0.8937034208411857</v>
      </c>
      <c r="AG25" s="34">
        <f t="shared" si="6"/>
        <v>6.4644617781610292E-5</v>
      </c>
      <c r="AH25" s="34">
        <f t="shared" si="7"/>
        <v>4.3870644646445964E-5</v>
      </c>
      <c r="AI25" s="41">
        <v>0.24257994343225703</v>
      </c>
      <c r="AJ25" s="25">
        <v>0.24776053373113541</v>
      </c>
      <c r="AK25" s="46">
        <f t="shared" si="8"/>
        <v>2.0310584379107491E-4</v>
      </c>
      <c r="AL25" s="37">
        <v>0.3032249292903213</v>
      </c>
      <c r="AM25" s="25">
        <v>0.16462528299918144</v>
      </c>
      <c r="AN25" s="44">
        <f t="shared" si="9"/>
        <v>1.9885896819654868E-4</v>
      </c>
      <c r="AO25" s="41">
        <f t="shared" si="10"/>
        <v>99.696775070709677</v>
      </c>
      <c r="AP25" s="39">
        <f t="shared" si="11"/>
        <v>2.4857371024568587E-4</v>
      </c>
      <c r="AQ25" s="37">
        <f t="shared" si="12"/>
        <v>81.72809978670486</v>
      </c>
      <c r="AR25" s="34">
        <f t="shared" si="13"/>
        <v>7.7585837266757048E-5</v>
      </c>
      <c r="AS25" s="15">
        <f t="shared" si="14"/>
        <v>2.1626003279360519</v>
      </c>
      <c r="AT25" s="34">
        <f t="shared" si="15"/>
        <v>0.12910542301420594</v>
      </c>
      <c r="AU25" s="25">
        <f t="shared" si="16"/>
        <v>129.10542301420594</v>
      </c>
      <c r="AV25" s="25">
        <f t="shared" si="17"/>
        <v>59.699160009571393</v>
      </c>
    </row>
    <row r="26" spans="1:48" ht="22" customHeight="1" x14ac:dyDescent="0.2">
      <c r="A26" s="26">
        <v>20</v>
      </c>
      <c r="B26" s="27" t="s">
        <v>4</v>
      </c>
      <c r="C26" s="26">
        <v>20</v>
      </c>
      <c r="D26" s="26">
        <v>5</v>
      </c>
      <c r="E26" s="6">
        <v>7.27</v>
      </c>
      <c r="F26" s="6">
        <v>4.8259999999999996</v>
      </c>
      <c r="G26" s="6">
        <v>4.2329999999999997</v>
      </c>
      <c r="H26" s="4">
        <v>4.88</v>
      </c>
      <c r="I26" s="10">
        <v>6.33</v>
      </c>
      <c r="J26" s="10">
        <v>1.4500000000000002</v>
      </c>
      <c r="K26" s="4">
        <v>4.79</v>
      </c>
      <c r="L26" s="4">
        <v>5.47</v>
      </c>
      <c r="M26" s="10">
        <f t="shared" si="18"/>
        <v>0.67999999999999972</v>
      </c>
      <c r="N26" s="15">
        <v>0.65100000000000002</v>
      </c>
      <c r="O26" s="14">
        <f t="shared" si="2"/>
        <v>0.15379163713678246</v>
      </c>
      <c r="P26" s="14">
        <f t="shared" si="3"/>
        <v>0.74219844082211206</v>
      </c>
      <c r="Q26" s="17">
        <f t="shared" si="0"/>
        <v>0.51186099367042204</v>
      </c>
      <c r="R26" s="18">
        <v>0</v>
      </c>
      <c r="S26" s="25">
        <v>1.7049426286805439E-3</v>
      </c>
      <c r="T26" s="24">
        <f t="shared" si="4"/>
        <v>1.7049426286805438</v>
      </c>
      <c r="U26" s="25">
        <v>3.4581733928139113E-3</v>
      </c>
      <c r="V26" s="24">
        <f t="shared" si="5"/>
        <v>3.4581733928139111</v>
      </c>
      <c r="W26" s="24">
        <v>2.6597105007416491</v>
      </c>
      <c r="X26" s="24">
        <v>2.5666509002389981</v>
      </c>
      <c r="Y26" s="32">
        <v>53.386325929108487</v>
      </c>
      <c r="Z26" s="33">
        <v>8.3282668449409278E-2</v>
      </c>
      <c r="AA26" s="32">
        <v>69.063178300653604</v>
      </c>
      <c r="AB26" s="33">
        <v>5.1258583252964625E-2</v>
      </c>
      <c r="AC26" s="32">
        <v>3100.4618517722879</v>
      </c>
      <c r="AD26" s="14">
        <v>4.8367204887647706</v>
      </c>
      <c r="AE26" s="32">
        <v>1521.7847078431375</v>
      </c>
      <c r="AF26" s="14">
        <v>1.1294662374281099</v>
      </c>
      <c r="AG26" s="34">
        <f t="shared" si="6"/>
        <v>3.1935942378663242E-5</v>
      </c>
      <c r="AH26" s="34">
        <f t="shared" si="7"/>
        <v>5.0072607109962439E-5</v>
      </c>
      <c r="AI26" s="41">
        <v>0.11984012531165082</v>
      </c>
      <c r="AJ26" s="25">
        <v>0.12239945722434574</v>
      </c>
      <c r="AK26" s="46">
        <f t="shared" si="8"/>
        <v>1.019375341440284E-4</v>
      </c>
      <c r="AL26" s="37">
        <v>0.14980015663956353</v>
      </c>
      <c r="AM26" s="25">
        <v>0.18789824454180176</v>
      </c>
      <c r="AN26" s="44">
        <f t="shared" si="9"/>
        <v>9.9806054232658755E-5</v>
      </c>
      <c r="AO26" s="41">
        <f t="shared" si="10"/>
        <v>99.850199843360443</v>
      </c>
      <c r="AP26" s="39">
        <f t="shared" si="11"/>
        <v>1.2475756779082344E-4</v>
      </c>
      <c r="AQ26" s="37">
        <f t="shared" si="12"/>
        <v>83.157910881618463</v>
      </c>
      <c r="AR26" s="34">
        <f t="shared" si="13"/>
        <v>9.6313978109318512E-5</v>
      </c>
      <c r="AS26" s="15">
        <f t="shared" si="14"/>
        <v>2.1921984408221125</v>
      </c>
      <c r="AT26" s="34">
        <f t="shared" si="15"/>
        <v>0.13454125170237391</v>
      </c>
      <c r="AU26" s="25">
        <f t="shared" si="16"/>
        <v>134.5412517023739</v>
      </c>
      <c r="AV26" s="25">
        <f t="shared" si="17"/>
        <v>61.372752209384196</v>
      </c>
    </row>
    <row r="27" spans="1:48" ht="22" customHeight="1" x14ac:dyDescent="0.2">
      <c r="A27" s="26">
        <v>26</v>
      </c>
      <c r="B27" s="27" t="s">
        <v>4</v>
      </c>
      <c r="C27" s="26">
        <v>50</v>
      </c>
      <c r="D27" s="26">
        <v>1</v>
      </c>
      <c r="E27" s="6">
        <v>6.9</v>
      </c>
      <c r="F27" s="6">
        <v>5.6210000000000004</v>
      </c>
      <c r="G27" s="6">
        <v>5.0330000000000004</v>
      </c>
      <c r="H27" s="4">
        <v>4.87</v>
      </c>
      <c r="I27" s="10">
        <v>6.31</v>
      </c>
      <c r="J27" s="10">
        <v>1.4399999999999995</v>
      </c>
      <c r="K27" s="4">
        <v>4.82</v>
      </c>
      <c r="L27" s="4">
        <v>5.7</v>
      </c>
      <c r="M27" s="10">
        <f t="shared" si="18"/>
        <v>0.87999999999999989</v>
      </c>
      <c r="N27" s="15">
        <v>0.77600000000000002</v>
      </c>
      <c r="O27" s="14">
        <f t="shared" si="2"/>
        <v>0.15418239618517782</v>
      </c>
      <c r="P27" s="14">
        <f t="shared" si="3"/>
        <v>0.86665924895688462</v>
      </c>
      <c r="Q27" s="17">
        <f t="shared" si="0"/>
        <v>0.60184670066450341</v>
      </c>
      <c r="R27" s="18">
        <v>0</v>
      </c>
      <c r="S27" s="25">
        <v>1.6652373940855083E-2</v>
      </c>
      <c r="T27" s="24">
        <f t="shared" si="4"/>
        <v>16.652373940855082</v>
      </c>
      <c r="U27" s="25">
        <v>2.8125511372934031E-3</v>
      </c>
      <c r="V27" s="24">
        <f t="shared" si="5"/>
        <v>2.8125511372934033</v>
      </c>
      <c r="W27" s="24">
        <v>23.979418474831309</v>
      </c>
      <c r="X27" s="24">
        <v>2.4375234562995329</v>
      </c>
      <c r="Y27" s="32">
        <v>127.18420760448522</v>
      </c>
      <c r="Z27" s="33">
        <v>0.18314525895045866</v>
      </c>
      <c r="AA27" s="32">
        <v>178.16816087628868</v>
      </c>
      <c r="AB27" s="33">
        <v>0.15441108449307372</v>
      </c>
      <c r="AC27" s="32">
        <v>3158.1359694189609</v>
      </c>
      <c r="AD27" s="14">
        <v>4.5477157959633026</v>
      </c>
      <c r="AE27" s="32">
        <v>1516.3433734536084</v>
      </c>
      <c r="AF27" s="14">
        <v>1.3141530091980531</v>
      </c>
      <c r="AG27" s="34">
        <f t="shared" si="6"/>
        <v>1.309311451044322E-4</v>
      </c>
      <c r="AH27" s="34">
        <f t="shared" si="7"/>
        <v>1.5785935733188053E-5</v>
      </c>
      <c r="AI27" s="41">
        <v>0.98438672975207231</v>
      </c>
      <c r="AJ27" s="25">
        <v>1.0809334710095178</v>
      </c>
      <c r="AK27" s="46">
        <f t="shared" si="8"/>
        <v>1.9796784045625622E-3</v>
      </c>
      <c r="AL27" s="37">
        <v>1.2304834121900903</v>
      </c>
      <c r="AM27" s="25">
        <v>0.11868425682884629</v>
      </c>
      <c r="AN27" s="44">
        <f t="shared" si="9"/>
        <v>1.8028576252783846E-3</v>
      </c>
      <c r="AO27" s="41">
        <f t="shared" si="10"/>
        <v>98.769516587809903</v>
      </c>
      <c r="AP27" s="39">
        <f t="shared" si="11"/>
        <v>2.2535720315979804E-3</v>
      </c>
      <c r="AQ27" s="37">
        <f t="shared" si="12"/>
        <v>180.89168691886067</v>
      </c>
      <c r="AR27" s="34">
        <f t="shared" si="13"/>
        <v>1.8326164809196645E-4</v>
      </c>
      <c r="AS27" s="15">
        <f t="shared" si="14"/>
        <v>2.3066592489568842</v>
      </c>
      <c r="AT27" s="34">
        <f t="shared" si="15"/>
        <v>0.33755634344353236</v>
      </c>
      <c r="AU27" s="25">
        <f t="shared" si="16"/>
        <v>337.55634344353234</v>
      </c>
      <c r="AV27" s="25">
        <f t="shared" si="17"/>
        <v>146.33992584564965</v>
      </c>
    </row>
    <row r="28" spans="1:48" ht="22" customHeight="1" x14ac:dyDescent="0.2">
      <c r="A28" s="26">
        <v>27</v>
      </c>
      <c r="B28" s="27" t="s">
        <v>4</v>
      </c>
      <c r="C28" s="26">
        <v>50</v>
      </c>
      <c r="D28" s="26">
        <v>2</v>
      </c>
      <c r="E28" s="6">
        <v>7.37</v>
      </c>
      <c r="F28" s="6">
        <v>5.04</v>
      </c>
      <c r="G28" s="6">
        <v>4.8159999999999998</v>
      </c>
      <c r="H28" s="4">
        <v>4.8899999999999997</v>
      </c>
      <c r="I28" s="10">
        <v>6.35</v>
      </c>
      <c r="J28" s="10">
        <v>1.46</v>
      </c>
      <c r="K28" s="4">
        <v>4.8</v>
      </c>
      <c r="L28" s="4">
        <v>5.51</v>
      </c>
      <c r="M28" s="10">
        <f t="shared" si="18"/>
        <v>0.71</v>
      </c>
      <c r="N28" s="15">
        <v>0.66500000000000004</v>
      </c>
      <c r="O28" s="14">
        <f t="shared" si="2"/>
        <v>0.13808139534883723</v>
      </c>
      <c r="P28" s="14">
        <f t="shared" si="3"/>
        <v>0.69593023255813968</v>
      </c>
      <c r="Q28" s="17">
        <f t="shared" si="0"/>
        <v>0.47666454284804088</v>
      </c>
      <c r="R28" s="18">
        <v>0</v>
      </c>
      <c r="S28" s="25">
        <v>2.7133360466693708E-4</v>
      </c>
      <c r="T28" s="24">
        <f t="shared" si="4"/>
        <v>0.27133360466693707</v>
      </c>
      <c r="U28" s="25">
        <v>2.3869196801527617E-3</v>
      </c>
      <c r="V28" s="24">
        <f t="shared" si="5"/>
        <v>2.3869196801527619</v>
      </c>
      <c r="W28" s="24">
        <v>0.39614706281372813</v>
      </c>
      <c r="X28" s="24">
        <v>1.6611295681063118</v>
      </c>
      <c r="Y28" s="32">
        <v>118.94775284102565</v>
      </c>
      <c r="Z28" s="33">
        <v>0.17366371914789744</v>
      </c>
      <c r="AA28" s="32">
        <v>226.56695642105262</v>
      </c>
      <c r="AB28" s="33">
        <v>0.15767479467209305</v>
      </c>
      <c r="AC28" s="32">
        <v>3098.3108861538462</v>
      </c>
      <c r="AD28" s="14">
        <v>4.5235338937846157</v>
      </c>
      <c r="AE28" s="32">
        <v>1627.1335738345865</v>
      </c>
      <c r="AF28" s="14">
        <v>1.1323714464418608</v>
      </c>
      <c r="AG28" s="34">
        <f t="shared" si="6"/>
        <v>2.2811158528532777E-6</v>
      </c>
      <c r="AH28" s="34">
        <f t="shared" si="7"/>
        <v>1.0535162399043327E-5</v>
      </c>
      <c r="AI28" s="41">
        <v>1.7150237040887483E-2</v>
      </c>
      <c r="AJ28" s="25">
        <v>1.8832299027346251E-2</v>
      </c>
      <c r="AK28" s="46">
        <f t="shared" si="8"/>
        <v>3.2704870891942814E-5</v>
      </c>
      <c r="AL28" s="37">
        <v>2.1437796301109355E-2</v>
      </c>
      <c r="AM28" s="25">
        <v>7.9207082876495805E-2</v>
      </c>
      <c r="AN28" s="44">
        <f t="shared" si="9"/>
        <v>2.9783739487885513E-5</v>
      </c>
      <c r="AO28" s="41">
        <f t="shared" si="10"/>
        <v>99.978562203698885</v>
      </c>
      <c r="AP28" s="39">
        <f t="shared" si="11"/>
        <v>3.7229674359856895E-5</v>
      </c>
      <c r="AQ28" s="37">
        <f t="shared" si="12"/>
        <v>173.62648947353759</v>
      </c>
      <c r="AR28" s="34">
        <f t="shared" si="13"/>
        <v>1.2488960529126933E-4</v>
      </c>
      <c r="AS28" s="15">
        <f t="shared" si="14"/>
        <v>2.1559302325581395</v>
      </c>
      <c r="AT28" s="34">
        <f t="shared" si="15"/>
        <v>0.33133851381999047</v>
      </c>
      <c r="AU28" s="25">
        <f t="shared" si="16"/>
        <v>331.33851381999045</v>
      </c>
      <c r="AV28" s="25">
        <f t="shared" si="17"/>
        <v>153.68702976387021</v>
      </c>
    </row>
    <row r="29" spans="1:48" ht="22" customHeight="1" x14ac:dyDescent="0.2">
      <c r="A29" s="26">
        <v>28</v>
      </c>
      <c r="B29" s="27" t="s">
        <v>4</v>
      </c>
      <c r="C29" s="26">
        <v>50</v>
      </c>
      <c r="D29" s="26">
        <v>3</v>
      </c>
      <c r="E29" s="6">
        <v>7.44</v>
      </c>
      <c r="F29" s="6">
        <v>6.3179999999999996</v>
      </c>
      <c r="G29" s="6">
        <v>5.9429999999999996</v>
      </c>
      <c r="H29" s="4">
        <v>4.8099999999999996</v>
      </c>
      <c r="I29" s="10">
        <v>6.29</v>
      </c>
      <c r="J29" s="10">
        <v>1.4800000000000004</v>
      </c>
      <c r="K29" s="4">
        <v>4.84</v>
      </c>
      <c r="L29" s="4">
        <v>5.69</v>
      </c>
      <c r="M29" s="10">
        <f t="shared" si="18"/>
        <v>0.85000000000000053</v>
      </c>
      <c r="N29" s="15">
        <v>0.85799999999999998</v>
      </c>
      <c r="O29" s="14">
        <f t="shared" si="2"/>
        <v>0.14437152953054014</v>
      </c>
      <c r="P29" s="14">
        <f t="shared" si="3"/>
        <v>0.91213932357395255</v>
      </c>
      <c r="Q29" s="17">
        <f t="shared" si="0"/>
        <v>0.61631035376618393</v>
      </c>
      <c r="R29" s="18">
        <v>0</v>
      </c>
      <c r="S29" s="25">
        <v>2.3745271897331025E-3</v>
      </c>
      <c r="T29" s="24">
        <f t="shared" si="4"/>
        <v>2.3745271897331026</v>
      </c>
      <c r="U29" s="25">
        <v>1.7729184395851041E-3</v>
      </c>
      <c r="V29" s="24">
        <f t="shared" si="5"/>
        <v>1.7729184395851041</v>
      </c>
      <c r="W29" s="24">
        <v>3.5143002408049928</v>
      </c>
      <c r="X29" s="24">
        <v>1.6171486262349444</v>
      </c>
      <c r="Y29" s="32">
        <v>112.79731167898628</v>
      </c>
      <c r="Z29" s="33">
        <v>0.16694002128489974</v>
      </c>
      <c r="AA29" s="32">
        <v>182.82733375291377</v>
      </c>
      <c r="AB29" s="33">
        <v>0.16676400054021204</v>
      </c>
      <c r="AC29" s="32">
        <v>3041.1375945089762</v>
      </c>
      <c r="AD29" s="14">
        <v>4.5008836398732868</v>
      </c>
      <c r="AE29" s="32">
        <v>1680.0068289044291</v>
      </c>
      <c r="AF29" s="14">
        <v>1.532400292516507</v>
      </c>
      <c r="AG29" s="34">
        <f t="shared" si="6"/>
        <v>2.1051274665932202E-5</v>
      </c>
      <c r="AH29" s="34">
        <f t="shared" si="7"/>
        <v>9.6972285445083158E-6</v>
      </c>
      <c r="AI29" s="41">
        <v>0.15827094011116352</v>
      </c>
      <c r="AJ29" s="25">
        <v>0.17379384695422276</v>
      </c>
      <c r="AK29" s="46">
        <f t="shared" si="8"/>
        <v>2.9013148509722552E-4</v>
      </c>
      <c r="AL29" s="37">
        <v>0.19783867513895442</v>
      </c>
      <c r="AM29" s="25">
        <v>7.2907199329641015E-2</v>
      </c>
      <c r="AN29" s="44">
        <f t="shared" si="9"/>
        <v>2.642175411093873E-4</v>
      </c>
      <c r="AO29" s="41">
        <f t="shared" si="10"/>
        <v>99.802161324861046</v>
      </c>
      <c r="AP29" s="39">
        <f t="shared" si="11"/>
        <v>3.3027192638673418E-4</v>
      </c>
      <c r="AQ29" s="37">
        <f t="shared" si="12"/>
        <v>166.609749358513</v>
      </c>
      <c r="AR29" s="34">
        <f t="shared" si="13"/>
        <v>1.2158296228393602E-4</v>
      </c>
      <c r="AS29" s="15">
        <f t="shared" si="14"/>
        <v>2.3921393235739528</v>
      </c>
      <c r="AT29" s="34">
        <f t="shared" si="15"/>
        <v>0.33370402182511177</v>
      </c>
      <c r="AU29" s="25">
        <f t="shared" si="16"/>
        <v>333.70402182511179</v>
      </c>
      <c r="AV29" s="25">
        <f t="shared" si="17"/>
        <v>139.50024504699186</v>
      </c>
    </row>
    <row r="30" spans="1:48" ht="22" customHeight="1" x14ac:dyDescent="0.2">
      <c r="A30" s="26">
        <v>29</v>
      </c>
      <c r="B30" s="27" t="s">
        <v>4</v>
      </c>
      <c r="C30" s="26">
        <v>50</v>
      </c>
      <c r="D30" s="26">
        <v>4</v>
      </c>
      <c r="E30" s="6">
        <v>7.24</v>
      </c>
      <c r="F30" s="6">
        <v>5.24</v>
      </c>
      <c r="G30" s="6">
        <v>4.7640000000000002</v>
      </c>
      <c r="H30" s="4">
        <v>4.8</v>
      </c>
      <c r="I30" s="10">
        <v>6.36</v>
      </c>
      <c r="J30" s="10">
        <v>1.5600000000000005</v>
      </c>
      <c r="K30" s="4">
        <v>4.83</v>
      </c>
      <c r="L30" s="4">
        <v>5.66</v>
      </c>
      <c r="M30" s="10">
        <f t="shared" si="18"/>
        <v>0.83000000000000007</v>
      </c>
      <c r="N30" s="15">
        <v>0.79300000000000004</v>
      </c>
      <c r="O30" s="14">
        <f t="shared" si="2"/>
        <v>0.16645675902602855</v>
      </c>
      <c r="P30" s="14">
        <f t="shared" si="3"/>
        <v>0.87223341729638959</v>
      </c>
      <c r="Q30" s="17">
        <f t="shared" si="0"/>
        <v>0.5591239854464034</v>
      </c>
      <c r="R30" s="18">
        <v>0</v>
      </c>
      <c r="S30" s="25">
        <v>2.7501422024748608E-3</v>
      </c>
      <c r="T30" s="24">
        <f t="shared" si="4"/>
        <v>2.7501422024748607</v>
      </c>
      <c r="U30" s="25">
        <v>2.2518465141415926E-3</v>
      </c>
      <c r="V30" s="24">
        <f t="shared" si="5"/>
        <v>2.2518465141415924</v>
      </c>
      <c r="W30" s="24">
        <v>4.290221835860784</v>
      </c>
      <c r="X30" s="24">
        <v>1.9641357802566841</v>
      </c>
      <c r="Y30" s="32">
        <v>116.51738338742393</v>
      </c>
      <c r="Z30" s="33">
        <v>0.1817671180843814</v>
      </c>
      <c r="AA30" s="32">
        <v>171.07567553593947</v>
      </c>
      <c r="AB30" s="33">
        <v>0.14921792108900084</v>
      </c>
      <c r="AC30" s="32">
        <v>3031.5064766734276</v>
      </c>
      <c r="AD30" s="14">
        <v>4.7291501036105483</v>
      </c>
      <c r="AE30" s="32">
        <v>1288.4506451450188</v>
      </c>
      <c r="AF30" s="14">
        <v>1.1238297092325777</v>
      </c>
      <c r="AG30" s="34">
        <f t="shared" si="6"/>
        <v>2.3602848970016363E-5</v>
      </c>
      <c r="AH30" s="34">
        <f t="shared" si="7"/>
        <v>1.3162867877546544E-5</v>
      </c>
      <c r="AI30" s="41">
        <v>0.17745457959521022</v>
      </c>
      <c r="AJ30" s="25">
        <v>0.19485898059261347</v>
      </c>
      <c r="AK30" s="46">
        <f t="shared" si="8"/>
        <v>3.5418955335179752E-4</v>
      </c>
      <c r="AL30" s="37">
        <v>0.22181822449401276</v>
      </c>
      <c r="AM30" s="25">
        <v>9.8963103498420552E-2</v>
      </c>
      <c r="AN30" s="44">
        <f t="shared" si="9"/>
        <v>3.2255407523896834E-4</v>
      </c>
      <c r="AO30" s="41">
        <f t="shared" si="10"/>
        <v>99.778181775505985</v>
      </c>
      <c r="AP30" s="39">
        <f t="shared" si="11"/>
        <v>4.0319259404871037E-4</v>
      </c>
      <c r="AQ30" s="37">
        <f t="shared" si="12"/>
        <v>181.36392549033266</v>
      </c>
      <c r="AR30" s="34">
        <f t="shared" si="13"/>
        <v>1.476706856854994E-4</v>
      </c>
      <c r="AS30" s="15">
        <f t="shared" si="14"/>
        <v>2.43223341729639</v>
      </c>
      <c r="AT30" s="34">
        <f t="shared" si="15"/>
        <v>0.33098503917338223</v>
      </c>
      <c r="AU30" s="25">
        <f t="shared" si="16"/>
        <v>330.98503917338223</v>
      </c>
      <c r="AV30" s="25">
        <f t="shared" si="17"/>
        <v>136.08276114440403</v>
      </c>
    </row>
    <row r="31" spans="1:48" ht="22" customHeight="1" x14ac:dyDescent="0.2">
      <c r="A31" s="26">
        <v>30</v>
      </c>
      <c r="B31" s="27" t="s">
        <v>4</v>
      </c>
      <c r="C31" s="26">
        <v>50</v>
      </c>
      <c r="D31" s="26">
        <v>5</v>
      </c>
      <c r="E31" s="6">
        <v>7.63</v>
      </c>
      <c r="F31" s="6">
        <f>4.849+0.786</f>
        <v>5.6349999999999998</v>
      </c>
      <c r="G31" s="6">
        <v>5.4329999999999998</v>
      </c>
      <c r="H31" s="4">
        <v>4.8600000000000003</v>
      </c>
      <c r="I31" s="10">
        <v>6.35</v>
      </c>
      <c r="J31" s="10">
        <v>1.4899999999999993</v>
      </c>
      <c r="K31" s="4">
        <v>4.84</v>
      </c>
      <c r="L31" s="4">
        <v>5.69</v>
      </c>
      <c r="M31" s="10">
        <f t="shared" si="18"/>
        <v>0.85000000000000053</v>
      </c>
      <c r="N31" s="15">
        <v>0.74299999999999999</v>
      </c>
      <c r="O31" s="14">
        <f t="shared" si="2"/>
        <v>0.13675685624884962</v>
      </c>
      <c r="P31" s="14">
        <f t="shared" si="3"/>
        <v>0.77062488496226755</v>
      </c>
      <c r="Q31" s="17">
        <f t="shared" ref="Q31" si="19">P31/J31</f>
        <v>0.51719790937064958</v>
      </c>
      <c r="R31" s="18">
        <v>0</v>
      </c>
      <c r="S31" s="25">
        <v>0</v>
      </c>
      <c r="T31" s="24">
        <f t="shared" si="4"/>
        <v>0</v>
      </c>
      <c r="U31" s="25">
        <v>0</v>
      </c>
      <c r="V31" s="24">
        <f t="shared" si="5"/>
        <v>0</v>
      </c>
      <c r="W31" s="24">
        <v>0</v>
      </c>
      <c r="X31" s="24">
        <v>0</v>
      </c>
      <c r="Y31" s="32">
        <v>120.33855326271187</v>
      </c>
      <c r="Z31" s="33">
        <v>0.17930444436144061</v>
      </c>
      <c r="AA31" s="32">
        <v>174.80165846567971</v>
      </c>
      <c r="AB31" s="33">
        <v>0.13470650794632799</v>
      </c>
      <c r="AC31" s="32">
        <v>2498.4364067796614</v>
      </c>
      <c r="AD31" s="14">
        <v>3.7226702461016941</v>
      </c>
      <c r="AE31" s="32">
        <v>1607.4113908479142</v>
      </c>
      <c r="AF31" s="14">
        <v>1.2387112181592124</v>
      </c>
      <c r="AG31" s="34">
        <f t="shared" si="6"/>
        <v>0</v>
      </c>
      <c r="AH31" s="34">
        <f>U31/AA31</f>
        <v>0</v>
      </c>
      <c r="AI31" s="42">
        <v>0</v>
      </c>
      <c r="AJ31" s="25">
        <v>0</v>
      </c>
      <c r="AK31" s="46">
        <f t="shared" si="8"/>
        <v>0</v>
      </c>
      <c r="AL31" s="38">
        <v>0</v>
      </c>
      <c r="AM31" s="18">
        <v>0</v>
      </c>
      <c r="AN31" s="44">
        <f t="shared" si="9"/>
        <v>0</v>
      </c>
      <c r="AO31" s="41">
        <f t="shared" si="10"/>
        <v>100</v>
      </c>
      <c r="AP31" s="39">
        <f t="shared" si="11"/>
        <v>0</v>
      </c>
      <c r="AQ31" s="37">
        <f t="shared" si="12"/>
        <v>179.3044443614406</v>
      </c>
      <c r="AR31" s="34">
        <f t="shared" si="13"/>
        <v>0</v>
      </c>
      <c r="AS31" s="15">
        <f t="shared" si="14"/>
        <v>2.260624884962267</v>
      </c>
      <c r="AT31" s="34">
        <f t="shared" si="15"/>
        <v>0.3140109523077686</v>
      </c>
      <c r="AU31" s="25">
        <f t="shared" si="16"/>
        <v>314.0109523077686</v>
      </c>
      <c r="AV31" s="25">
        <f t="shared" si="17"/>
        <v>138.90449246868744</v>
      </c>
    </row>
    <row r="32" spans="1:48" x14ac:dyDescent="0.2">
      <c r="T32" s="24"/>
    </row>
  </sheetData>
  <phoneticPr fontId="7" type="noConversion"/>
  <pageMargins left="0.25" right="0.25" top="0.75" bottom="0.75" header="0.3" footer="0.3"/>
  <pageSetup paperSize="9" orientation="portrait" horizontalDpi="4294967292" verticalDpi="4294967292"/>
  <ignoredErrors>
    <ignoredError sqref="AP2"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D13"/>
  <sheetViews>
    <sheetView workbookViewId="0">
      <selection activeCell="A9" sqref="A9"/>
    </sheetView>
  </sheetViews>
  <sheetFormatPr baseColWidth="10" defaultColWidth="10.83203125" defaultRowHeight="15" x14ac:dyDescent="0.2"/>
  <cols>
    <col min="1" max="1" width="12.33203125" customWidth="1"/>
    <col min="2" max="2" width="28" customWidth="1"/>
    <col min="3" max="3" width="27.1640625" bestFit="1" customWidth="1"/>
    <col min="4" max="4" width="11.1640625" bestFit="1" customWidth="1"/>
    <col min="5" max="14" width="12.1640625" bestFit="1" customWidth="1"/>
    <col min="15" max="16" width="11.1640625" bestFit="1" customWidth="1"/>
    <col min="17" max="19" width="12.1640625" bestFit="1" customWidth="1"/>
    <col min="20" max="20" width="11.1640625" bestFit="1" customWidth="1"/>
    <col min="21" max="31" width="12.1640625" bestFit="1" customWidth="1"/>
    <col min="32" max="32" width="10.1640625" customWidth="1"/>
  </cols>
  <sheetData>
    <row r="3" spans="1:4" x14ac:dyDescent="0.2">
      <c r="B3" s="11" t="s">
        <v>17</v>
      </c>
    </row>
    <row r="4" spans="1:4" x14ac:dyDescent="0.2">
      <c r="A4" s="11" t="s">
        <v>14</v>
      </c>
      <c r="B4" t="s">
        <v>20</v>
      </c>
      <c r="C4" t="s">
        <v>21</v>
      </c>
    </row>
    <row r="5" spans="1:4" x14ac:dyDescent="0.2">
      <c r="A5" s="9" t="s">
        <v>3</v>
      </c>
      <c r="B5" s="12">
        <v>0.72200003262028856</v>
      </c>
      <c r="C5" s="12">
        <v>0.11746647336986778</v>
      </c>
    </row>
    <row r="6" spans="1:4" x14ac:dyDescent="0.2">
      <c r="A6" s="13" t="s">
        <v>22</v>
      </c>
      <c r="B6" s="12">
        <v>0.71809260960399057</v>
      </c>
      <c r="C6" s="12">
        <v>6.9715462004439399E-2</v>
      </c>
      <c r="D6">
        <f>C6/2.236</f>
        <v>3.1178650270321732E-2</v>
      </c>
    </row>
    <row r="7" spans="1:4" x14ac:dyDescent="0.2">
      <c r="A7" s="13" t="s">
        <v>23</v>
      </c>
      <c r="B7" s="12">
        <v>0.74882570641013468</v>
      </c>
      <c r="C7" s="12">
        <v>0.18504341774209299</v>
      </c>
      <c r="D7">
        <f t="shared" ref="D7:D12" si="0">C7/2.236</f>
        <v>8.275644800630276E-2</v>
      </c>
    </row>
    <row r="8" spans="1:4" x14ac:dyDescent="0.2">
      <c r="A8" s="13" t="s">
        <v>24</v>
      </c>
      <c r="B8" s="12">
        <v>0.69908178184674041</v>
      </c>
      <c r="C8" s="12">
        <v>8.7280166729835518E-2</v>
      </c>
      <c r="D8">
        <f t="shared" si="0"/>
        <v>3.9034063832663467E-2</v>
      </c>
    </row>
    <row r="9" spans="1:4" x14ac:dyDescent="0.2">
      <c r="A9" s="9" t="s">
        <v>4</v>
      </c>
      <c r="B9" s="12">
        <v>0.8402997608116638</v>
      </c>
      <c r="C9" s="12">
        <v>0.11714741637868373</v>
      </c>
    </row>
    <row r="10" spans="1:4" x14ac:dyDescent="0.2">
      <c r="A10" s="13" t="s">
        <v>22</v>
      </c>
      <c r="B10" s="12">
        <v>0.75643723380632089</v>
      </c>
      <c r="C10" s="12">
        <v>9.5838840845043724E-2</v>
      </c>
      <c r="D10">
        <f t="shared" si="0"/>
        <v>4.2861735619429207E-2</v>
      </c>
    </row>
    <row r="11" spans="1:4" x14ac:dyDescent="0.2">
      <c r="A11" s="13" t="s">
        <v>23</v>
      </c>
      <c r="B11" s="12">
        <v>0.87966190504631392</v>
      </c>
      <c r="C11" s="12">
        <v>0.13389660618869081</v>
      </c>
      <c r="D11">
        <f t="shared" si="0"/>
        <v>5.9882203125532558E-2</v>
      </c>
    </row>
    <row r="12" spans="1:4" x14ac:dyDescent="0.2">
      <c r="A12" s="13" t="s">
        <v>24</v>
      </c>
      <c r="B12" s="12">
        <v>0.88480014358235659</v>
      </c>
      <c r="C12" s="12">
        <v>8.7839018293802737E-2</v>
      </c>
      <c r="D12">
        <f t="shared" si="0"/>
        <v>3.9283997448033424E-2</v>
      </c>
    </row>
    <row r="13" spans="1:4" x14ac:dyDescent="0.2">
      <c r="A13" s="9" t="s">
        <v>16</v>
      </c>
      <c r="B13" s="12">
        <v>0.78114989671597612</v>
      </c>
      <c r="C13" s="12">
        <v>0.13002223232948176</v>
      </c>
    </row>
  </sheetData>
  <pageMargins left="0.75" right="0.75" top="1" bottom="1" header="0.5" footer="0.5"/>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15"/>
  <sheetViews>
    <sheetView workbookViewId="0">
      <selection activeCell="E25" sqref="E25"/>
    </sheetView>
  </sheetViews>
  <sheetFormatPr baseColWidth="10" defaultColWidth="10.83203125" defaultRowHeight="15" x14ac:dyDescent="0.2"/>
  <cols>
    <col min="1" max="1" width="12.33203125" customWidth="1"/>
    <col min="2" max="2" width="23.83203125" customWidth="1"/>
    <col min="3" max="3" width="23.1640625" customWidth="1"/>
    <col min="4" max="4" width="12.1640625" customWidth="1"/>
    <col min="5" max="5" width="6.5" customWidth="1"/>
    <col min="6" max="6" width="12.1640625" customWidth="1"/>
  </cols>
  <sheetData>
    <row r="3" spans="1:4" x14ac:dyDescent="0.2">
      <c r="B3" s="11" t="s">
        <v>17</v>
      </c>
    </row>
    <row r="4" spans="1:4" x14ac:dyDescent="0.2">
      <c r="A4" s="11" t="s">
        <v>14</v>
      </c>
      <c r="B4" t="s">
        <v>27</v>
      </c>
      <c r="C4" t="s">
        <v>28</v>
      </c>
    </row>
    <row r="5" spans="1:4" x14ac:dyDescent="0.2">
      <c r="A5" s="9" t="s">
        <v>3</v>
      </c>
      <c r="B5" s="12">
        <v>0.54416844894038341</v>
      </c>
      <c r="C5" s="12">
        <v>9.1202981653793883E-2</v>
      </c>
    </row>
    <row r="6" spans="1:4" x14ac:dyDescent="0.2">
      <c r="A6" s="13" t="s">
        <v>30</v>
      </c>
      <c r="B6" s="12">
        <v>0.47695068612836639</v>
      </c>
      <c r="C6" s="12">
        <v>3.6140603280581649E-2</v>
      </c>
      <c r="D6">
        <f>C6/2.236</f>
        <v>1.6163060501154583E-2</v>
      </c>
    </row>
    <row r="7" spans="1:4" x14ac:dyDescent="0.2">
      <c r="A7" s="13" t="s">
        <v>31</v>
      </c>
      <c r="B7" s="12">
        <v>0.55049446931438395</v>
      </c>
      <c r="C7" s="12">
        <v>0.11052911510900518</v>
      </c>
      <c r="D7">
        <f t="shared" ref="D7:D12" si="0">C7/2.236</f>
        <v>4.9431625719590859E-2</v>
      </c>
    </row>
    <row r="8" spans="1:4" x14ac:dyDescent="0.2">
      <c r="A8" s="13" t="s">
        <v>32</v>
      </c>
      <c r="B8" s="12">
        <v>0.60506019137839995</v>
      </c>
      <c r="C8" s="12">
        <v>7.2508978348759939E-2</v>
      </c>
      <c r="D8">
        <f t="shared" si="0"/>
        <v>3.2427986739159184E-2</v>
      </c>
    </row>
    <row r="9" spans="1:4" x14ac:dyDescent="0.2">
      <c r="A9" s="9" t="s">
        <v>4</v>
      </c>
      <c r="B9" s="12">
        <v>0.513339438626505</v>
      </c>
      <c r="C9" s="12">
        <v>8.2913240408341735E-2</v>
      </c>
    </row>
    <row r="10" spans="1:4" x14ac:dyDescent="0.2">
      <c r="A10" s="13" t="s">
        <v>30</v>
      </c>
      <c r="B10" s="12">
        <v>0.54833193534836044</v>
      </c>
      <c r="C10" s="12">
        <v>8.4452196665650681E-2</v>
      </c>
      <c r="D10">
        <f t="shared" si="0"/>
        <v>3.7769318723457367E-2</v>
      </c>
    </row>
    <row r="11" spans="1:4" x14ac:dyDescent="0.2">
      <c r="A11" s="13" t="s">
        <v>31</v>
      </c>
      <c r="B11" s="12">
        <v>0.43745768211199837</v>
      </c>
      <c r="C11" s="12">
        <v>5.2226663947286936E-2</v>
      </c>
      <c r="D11">
        <f t="shared" si="0"/>
        <v>2.3357184234028144E-2</v>
      </c>
    </row>
    <row r="12" spans="1:4" x14ac:dyDescent="0.2">
      <c r="A12" s="13" t="s">
        <v>32</v>
      </c>
      <c r="B12" s="12">
        <v>0.55422869841915623</v>
      </c>
      <c r="C12" s="12">
        <v>5.8165813564668892E-2</v>
      </c>
      <c r="D12">
        <f t="shared" si="0"/>
        <v>2.6013333436792883E-2</v>
      </c>
    </row>
    <row r="13" spans="1:4" x14ac:dyDescent="0.2">
      <c r="A13" s="9" t="s">
        <v>15</v>
      </c>
      <c r="B13" s="12"/>
      <c r="C13" s="12"/>
    </row>
    <row r="14" spans="1:4" x14ac:dyDescent="0.2">
      <c r="A14" s="13" t="s">
        <v>15</v>
      </c>
      <c r="B14" s="12"/>
      <c r="C14" s="12"/>
    </row>
    <row r="15" spans="1:4" x14ac:dyDescent="0.2">
      <c r="A15" s="9" t="s">
        <v>16</v>
      </c>
      <c r="B15" s="12">
        <v>0.5287539437834442</v>
      </c>
      <c r="C15" s="12">
        <v>8.7064078511125867E-2</v>
      </c>
    </row>
  </sheetData>
  <pageMargins left="0.75" right="0.75" top="1" bottom="1" header="0.5" footer="0.5"/>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workbookViewId="0">
      <selection activeCell="U16" sqref="U16"/>
    </sheetView>
  </sheetViews>
  <sheetFormatPr baseColWidth="10" defaultColWidth="10.83203125" defaultRowHeight="15" x14ac:dyDescent="0.2"/>
  <cols>
    <col min="1" max="1" width="9" style="2" customWidth="1"/>
    <col min="2" max="2" width="7.83203125" style="2" customWidth="1"/>
    <col min="3" max="3" width="13.5" style="16" customWidth="1"/>
    <col min="4" max="4" width="12.6640625" customWidth="1"/>
    <col min="8" max="8" width="0" hidden="1" customWidth="1"/>
    <col min="11" max="11" width="0" hidden="1" customWidth="1"/>
  </cols>
  <sheetData>
    <row r="1" spans="1:12" ht="32" x14ac:dyDescent="0.2">
      <c r="A1" s="3" t="s">
        <v>1</v>
      </c>
      <c r="B1" s="3" t="s">
        <v>8</v>
      </c>
      <c r="C1" s="8" t="s">
        <v>34</v>
      </c>
      <c r="D1" s="8" t="s">
        <v>35</v>
      </c>
    </row>
    <row r="2" spans="1:12" ht="16" x14ac:dyDescent="0.2">
      <c r="A2" s="26" t="s">
        <v>3</v>
      </c>
      <c r="B2" s="26">
        <v>2</v>
      </c>
      <c r="C2" s="24">
        <v>2954.9903026591132</v>
      </c>
      <c r="D2" s="24">
        <v>2403.9745599054063</v>
      </c>
    </row>
    <row r="3" spans="1:12" ht="16" x14ac:dyDescent="0.2">
      <c r="A3" s="26" t="s">
        <v>3</v>
      </c>
      <c r="B3" s="26">
        <v>2</v>
      </c>
      <c r="C3" s="24">
        <v>2050.102111974496</v>
      </c>
      <c r="D3" s="24">
        <v>891.50910975561169</v>
      </c>
      <c r="F3" s="22" t="s">
        <v>14</v>
      </c>
      <c r="G3" s="19" t="s">
        <v>36</v>
      </c>
      <c r="H3" s="19" t="s">
        <v>39</v>
      </c>
      <c r="I3" s="19" t="s">
        <v>33</v>
      </c>
      <c r="J3" s="19" t="s">
        <v>37</v>
      </c>
      <c r="K3" s="19" t="s">
        <v>38</v>
      </c>
      <c r="L3" s="23" t="s">
        <v>33</v>
      </c>
    </row>
    <row r="4" spans="1:12" ht="16" x14ac:dyDescent="0.2">
      <c r="A4" s="26" t="s">
        <v>3</v>
      </c>
      <c r="B4" s="26">
        <v>2</v>
      </c>
      <c r="C4" s="24">
        <v>1760.1899335232661</v>
      </c>
      <c r="D4" s="24">
        <v>385.86852257839411</v>
      </c>
      <c r="F4" s="20" t="s">
        <v>3</v>
      </c>
      <c r="G4" s="28"/>
      <c r="H4" s="28"/>
      <c r="I4" s="28"/>
      <c r="J4" s="28"/>
      <c r="K4" s="28"/>
      <c r="L4" s="30"/>
    </row>
    <row r="5" spans="1:12" ht="16" x14ac:dyDescent="0.2">
      <c r="A5" s="26" t="s">
        <v>3</v>
      </c>
      <c r="B5" s="26">
        <v>2</v>
      </c>
      <c r="C5" s="24">
        <v>1965.157043892676</v>
      </c>
      <c r="D5" s="24">
        <v>1142.0442201899161</v>
      </c>
      <c r="F5" s="21" t="s">
        <v>30</v>
      </c>
      <c r="G5" s="29">
        <v>2613.7247460467779</v>
      </c>
      <c r="H5" s="29">
        <v>1067.3630215571873</v>
      </c>
      <c r="I5" s="29">
        <f>H5/2.236</f>
        <v>477.35376634936813</v>
      </c>
      <c r="J5" s="29">
        <v>1211.9492524967709</v>
      </c>
      <c r="K5" s="29">
        <v>743.55525914825284</v>
      </c>
      <c r="L5" s="31">
        <f>K5/2.236</f>
        <v>332.53813020941539</v>
      </c>
    </row>
    <row r="6" spans="1:12" ht="16" x14ac:dyDescent="0.2">
      <c r="A6" s="26" t="s">
        <v>3</v>
      </c>
      <c r="B6" s="26">
        <v>2</v>
      </c>
      <c r="C6" s="24">
        <v>4338.1843381843382</v>
      </c>
      <c r="D6" s="24">
        <v>1236.3498500545259</v>
      </c>
      <c r="F6" s="21" t="s">
        <v>31</v>
      </c>
      <c r="G6" s="29">
        <v>565.07628837545576</v>
      </c>
      <c r="H6" s="29">
        <v>260.28756726813731</v>
      </c>
      <c r="I6" s="29">
        <f t="shared" ref="I6:I11" si="0">H6/2.236</f>
        <v>116.40767766911327</v>
      </c>
      <c r="J6" s="29">
        <v>354.34431308389151</v>
      </c>
      <c r="K6" s="29">
        <v>17.097892854083131</v>
      </c>
      <c r="L6" s="31">
        <f t="shared" ref="L6:L11" si="1">K6/2.236</f>
        <v>7.6466426002160688</v>
      </c>
    </row>
    <row r="7" spans="1:12" ht="16" x14ac:dyDescent="0.2">
      <c r="A7" s="26" t="s">
        <v>3</v>
      </c>
      <c r="B7" s="26">
        <v>20</v>
      </c>
      <c r="C7" s="24">
        <v>975.72899492451438</v>
      </c>
      <c r="D7" s="24">
        <v>355.63986562526236</v>
      </c>
      <c r="F7" s="21" t="s">
        <v>32</v>
      </c>
      <c r="G7" s="29">
        <v>159.65316276918929</v>
      </c>
      <c r="H7" s="29">
        <v>50.912893746982228</v>
      </c>
      <c r="I7" s="29">
        <f t="shared" si="0"/>
        <v>22.769630477183462</v>
      </c>
      <c r="J7" s="29">
        <v>117.0826714740205</v>
      </c>
      <c r="K7" s="29">
        <v>44.763909595407476</v>
      </c>
      <c r="L7" s="31">
        <f t="shared" si="1"/>
        <v>20.019637565030177</v>
      </c>
    </row>
    <row r="8" spans="1:12" ht="16" x14ac:dyDescent="0.2">
      <c r="A8" s="26" t="s">
        <v>3</v>
      </c>
      <c r="B8" s="26">
        <v>20</v>
      </c>
      <c r="C8" s="24">
        <v>382.02227011494267</v>
      </c>
      <c r="D8" s="24">
        <v>368.3894738879444</v>
      </c>
      <c r="F8" s="20" t="s">
        <v>4</v>
      </c>
      <c r="G8" s="28"/>
      <c r="H8" s="28"/>
      <c r="I8" s="29"/>
      <c r="J8" s="28"/>
      <c r="K8" s="28"/>
      <c r="L8" s="31"/>
    </row>
    <row r="9" spans="1:12" ht="16" x14ac:dyDescent="0.2">
      <c r="A9" s="26" t="s">
        <v>3</v>
      </c>
      <c r="B9" s="26">
        <v>20</v>
      </c>
      <c r="C9" s="24">
        <v>493.32160085658461</v>
      </c>
      <c r="D9" s="24">
        <v>373.61566411587017</v>
      </c>
      <c r="F9" s="21">
        <v>2</v>
      </c>
      <c r="G9" s="29">
        <v>19.837510474170081</v>
      </c>
      <c r="H9" s="29">
        <v>7.8910911460494111</v>
      </c>
      <c r="I9" s="29">
        <f t="shared" si="0"/>
        <v>3.5291105304335466</v>
      </c>
      <c r="J9" s="29">
        <v>5.6715216262434618</v>
      </c>
      <c r="K9" s="29">
        <v>5.950412678810638</v>
      </c>
      <c r="L9" s="31">
        <f t="shared" si="1"/>
        <v>2.6611863500942028</v>
      </c>
    </row>
    <row r="10" spans="1:12" ht="16" x14ac:dyDescent="0.2">
      <c r="A10" s="26" t="s">
        <v>3</v>
      </c>
      <c r="B10" s="26">
        <v>20</v>
      </c>
      <c r="C10" s="24">
        <v>647.71835656013513</v>
      </c>
      <c r="D10" s="24">
        <v>336.92807434079589</v>
      </c>
      <c r="F10" s="21">
        <v>20</v>
      </c>
      <c r="G10" s="29">
        <v>4.5708432978790912</v>
      </c>
      <c r="H10" s="29">
        <v>2.5617626486550171</v>
      </c>
      <c r="I10" s="29">
        <f t="shared" si="0"/>
        <v>1.1456899144253205</v>
      </c>
      <c r="J10" s="29">
        <v>1.0414291536693276</v>
      </c>
      <c r="K10" s="29">
        <v>1.347618169845876</v>
      </c>
      <c r="L10" s="31">
        <f t="shared" si="1"/>
        <v>0.60269148919761895</v>
      </c>
    </row>
    <row r="11" spans="1:12" ht="16" x14ac:dyDescent="0.2">
      <c r="A11" s="26" t="s">
        <v>3</v>
      </c>
      <c r="B11" s="26">
        <v>20</v>
      </c>
      <c r="C11" s="24">
        <v>326.59021942110178</v>
      </c>
      <c r="D11" s="24">
        <v>337.14848744958471</v>
      </c>
      <c r="F11" s="21">
        <v>50</v>
      </c>
      <c r="G11" s="29">
        <v>6.436017522862163</v>
      </c>
      <c r="H11" s="29">
        <v>9.9851658060461332</v>
      </c>
      <c r="I11" s="29">
        <f t="shared" si="0"/>
        <v>4.4656376592335114</v>
      </c>
      <c r="J11" s="29">
        <v>1.5359874861794947</v>
      </c>
      <c r="K11" s="29">
        <v>0.91891012838111241</v>
      </c>
      <c r="L11" s="31">
        <f t="shared" si="1"/>
        <v>0.41096159587706277</v>
      </c>
    </row>
    <row r="12" spans="1:12" ht="16" x14ac:dyDescent="0.2">
      <c r="A12" s="26" t="s">
        <v>3</v>
      </c>
      <c r="B12" s="26">
        <v>50</v>
      </c>
      <c r="C12" s="24">
        <v>182.82492701097357</v>
      </c>
      <c r="D12" s="24">
        <v>180.0559372797745</v>
      </c>
    </row>
    <row r="13" spans="1:12" ht="16" x14ac:dyDescent="0.2">
      <c r="A13" s="26" t="s">
        <v>3</v>
      </c>
      <c r="B13" s="26">
        <v>50</v>
      </c>
      <c r="C13" s="24">
        <v>199.09238909238903</v>
      </c>
      <c r="D13" s="24">
        <v>68.669127051549665</v>
      </c>
    </row>
    <row r="14" spans="1:12" ht="16" x14ac:dyDescent="0.2">
      <c r="A14" s="26" t="s">
        <v>3</v>
      </c>
      <c r="B14" s="26">
        <v>50</v>
      </c>
      <c r="C14" s="24">
        <v>157.99960151424594</v>
      </c>
      <c r="D14" s="24">
        <v>119.57388163245183</v>
      </c>
    </row>
    <row r="15" spans="1:12" ht="16" x14ac:dyDescent="0.2">
      <c r="A15" s="26" t="s">
        <v>3</v>
      </c>
      <c r="B15" s="26">
        <v>50</v>
      </c>
      <c r="C15" s="24">
        <v>72.53758110667799</v>
      </c>
      <c r="D15" s="24">
        <v>80.681107895175941</v>
      </c>
    </row>
    <row r="16" spans="1:12" ht="16" x14ac:dyDescent="0.2">
      <c r="A16" s="26" t="s">
        <v>3</v>
      </c>
      <c r="B16" s="26">
        <v>50</v>
      </c>
      <c r="C16" s="24">
        <v>185.81131512165999</v>
      </c>
      <c r="D16" s="24">
        <v>136.43330351115057</v>
      </c>
    </row>
    <row r="17" spans="1:4" ht="16" x14ac:dyDescent="0.2">
      <c r="A17" s="27" t="s">
        <v>4</v>
      </c>
      <c r="B17" s="26">
        <v>2</v>
      </c>
      <c r="C17" s="24">
        <v>13.8868887608807</v>
      </c>
      <c r="D17" s="24">
        <v>1.6634102291400334</v>
      </c>
    </row>
    <row r="18" spans="1:4" ht="16" x14ac:dyDescent="0.2">
      <c r="A18" s="27" t="s">
        <v>4</v>
      </c>
      <c r="B18" s="26">
        <v>2</v>
      </c>
      <c r="C18" s="24">
        <v>17.524357640636712</v>
      </c>
      <c r="D18" s="24">
        <v>2.8984683423609812</v>
      </c>
    </row>
    <row r="19" spans="1:4" ht="16" x14ac:dyDescent="0.2">
      <c r="A19" s="27" t="s">
        <v>4</v>
      </c>
      <c r="B19" s="26">
        <v>2</v>
      </c>
      <c r="C19" s="24">
        <v>33.709382531372064</v>
      </c>
      <c r="D19" s="24">
        <v>16.169279321151077</v>
      </c>
    </row>
    <row r="20" spans="1:4" ht="16" x14ac:dyDescent="0.2">
      <c r="A20" s="27" t="s">
        <v>4</v>
      </c>
      <c r="B20" s="26">
        <v>2</v>
      </c>
      <c r="C20" s="24">
        <v>17.318496699939992</v>
      </c>
      <c r="D20" s="24">
        <v>3.1945918397050024</v>
      </c>
    </row>
    <row r="21" spans="1:4" ht="16" x14ac:dyDescent="0.2">
      <c r="A21" s="27" t="s">
        <v>4</v>
      </c>
      <c r="B21" s="26">
        <v>2</v>
      </c>
      <c r="C21" s="24">
        <v>16.748426738020918</v>
      </c>
      <c r="D21" s="24">
        <v>4.4318583988602134</v>
      </c>
    </row>
    <row r="22" spans="1:4" ht="16" x14ac:dyDescent="0.2">
      <c r="A22" s="27" t="s">
        <v>4</v>
      </c>
      <c r="B22" s="26">
        <v>20</v>
      </c>
      <c r="C22" s="24">
        <v>8.7542713844797184</v>
      </c>
      <c r="D22" s="24">
        <v>-0.32220164279254954</v>
      </c>
    </row>
    <row r="23" spans="1:4" ht="16" x14ac:dyDescent="0.2">
      <c r="A23" s="27" t="s">
        <v>4</v>
      </c>
      <c r="B23" s="26">
        <v>20</v>
      </c>
      <c r="C23" s="24">
        <v>2.8917231605959595</v>
      </c>
      <c r="D23" s="24">
        <v>1.2600276717017533</v>
      </c>
    </row>
    <row r="24" spans="1:4" ht="16" x14ac:dyDescent="0.2">
      <c r="A24" s="27" t="s">
        <v>4</v>
      </c>
      <c r="B24" s="26">
        <v>20</v>
      </c>
      <c r="C24" s="24">
        <v>3.2491607183598963</v>
      </c>
      <c r="D24" s="24">
        <v>-0.36489978350443625</v>
      </c>
    </row>
    <row r="25" spans="1:4" ht="16" x14ac:dyDescent="0.2">
      <c r="A25" s="27" t="s">
        <v>4</v>
      </c>
      <c r="B25" s="26">
        <v>20</v>
      </c>
      <c r="C25" s="24">
        <v>5.2993507252182317</v>
      </c>
      <c r="D25" s="24">
        <v>2.0675686227028724</v>
      </c>
    </row>
    <row r="26" spans="1:4" ht="16" x14ac:dyDescent="0.2">
      <c r="A26" s="27" t="s">
        <v>4</v>
      </c>
      <c r="B26" s="26">
        <v>20</v>
      </c>
      <c r="C26" s="24">
        <v>2.6597105007416491</v>
      </c>
      <c r="D26" s="24">
        <v>2.5666509002389981</v>
      </c>
    </row>
    <row r="27" spans="1:4" ht="16" x14ac:dyDescent="0.2">
      <c r="A27" s="27" t="s">
        <v>4</v>
      </c>
      <c r="B27" s="26">
        <v>50</v>
      </c>
      <c r="C27" s="24">
        <v>23.979418474831309</v>
      </c>
      <c r="D27" s="24">
        <v>2.4375234562995329</v>
      </c>
    </row>
    <row r="28" spans="1:4" ht="16" x14ac:dyDescent="0.2">
      <c r="A28" s="27" t="s">
        <v>4</v>
      </c>
      <c r="B28" s="26">
        <v>50</v>
      </c>
      <c r="C28" s="24">
        <v>0.39614706281372813</v>
      </c>
      <c r="D28" s="24">
        <v>1.6611295681063118</v>
      </c>
    </row>
    <row r="29" spans="1:4" ht="16" x14ac:dyDescent="0.2">
      <c r="A29" s="27" t="s">
        <v>4</v>
      </c>
      <c r="B29" s="26">
        <v>50</v>
      </c>
      <c r="C29" s="24">
        <v>3.5143002408049928</v>
      </c>
      <c r="D29" s="24">
        <v>1.6171486262349444</v>
      </c>
    </row>
    <row r="30" spans="1:4" ht="16" x14ac:dyDescent="0.2">
      <c r="A30" s="27" t="s">
        <v>4</v>
      </c>
      <c r="B30" s="26">
        <v>50</v>
      </c>
      <c r="C30" s="24">
        <v>4.290221835860784</v>
      </c>
      <c r="D30" s="24">
        <v>1.9641357802566841</v>
      </c>
    </row>
    <row r="31" spans="1:4" ht="16" x14ac:dyDescent="0.2">
      <c r="A31" s="27" t="s">
        <v>4</v>
      </c>
      <c r="B31" s="26">
        <v>50</v>
      </c>
      <c r="C31" s="24">
        <v>0</v>
      </c>
      <c r="D31" s="24">
        <v>0</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Harvest sheet</vt:lpstr>
      <vt:lpstr>RDW</vt:lpstr>
      <vt:lpstr>R2S</vt:lpstr>
      <vt:lpstr>Zn65 content</vt:lpstr>
      <vt:lpstr>'Harvest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Watts-Williams</dc:creator>
  <cp:lastModifiedBy>Timothy Cavagnaro</cp:lastModifiedBy>
  <dcterms:created xsi:type="dcterms:W3CDTF">2014-03-20T22:54:15Z</dcterms:created>
  <dcterms:modified xsi:type="dcterms:W3CDTF">2018-02-14T05:23:00Z</dcterms:modified>
</cp:coreProperties>
</file>