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ulcan ADI project\vulcan paper\data\"/>
    </mc:Choice>
  </mc:AlternateContent>
  <bookViews>
    <workbookView xWindow="0" yWindow="0" windowWidth="28800" windowHeight="12450" activeTab="6"/>
  </bookViews>
  <sheets>
    <sheet name="ap (and bast) samples 24_01_22" sheetId="1" r:id="rId1"/>
    <sheet name="apatite standards 24_01_22" sheetId="3" r:id="rId2"/>
    <sheet name="apatite samples 24_03_22" sheetId="7" r:id="rId3"/>
    <sheet name="apatite standards 24_03_22" sheetId="8" r:id="rId4"/>
    <sheet name="Carbonate samples 13_04_22" sheetId="5" r:id="rId5"/>
    <sheet name="Carbonate standards 13_04_22" sheetId="6" r:id="rId6"/>
    <sheet name="carbonate samples 18_03_22" sheetId="2" r:id="rId7"/>
    <sheet name="carbonate standards 18_03_22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L52" i="1" l="1"/>
  <c r="K52" i="1"/>
  <c r="E52" i="1"/>
  <c r="D52" i="1"/>
  <c r="D37" i="1"/>
  <c r="E37" i="1"/>
  <c r="K37" i="1"/>
  <c r="L37" i="1"/>
  <c r="S41" i="1" l="1"/>
  <c r="R41" i="1"/>
  <c r="O61" i="2" l="1"/>
  <c r="O6" i="5"/>
  <c r="O6" i="7" l="1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U57" i="8"/>
  <c r="U32" i="8"/>
  <c r="R38" i="8"/>
  <c r="T38" i="8" s="1"/>
  <c r="U38" i="8" s="1"/>
  <c r="V38" i="8" s="1"/>
  <c r="R36" i="8"/>
  <c r="T36" i="8" s="1"/>
  <c r="U36" i="8" s="1"/>
  <c r="V36" i="8" s="1"/>
  <c r="S36" i="8"/>
  <c r="R37" i="8"/>
  <c r="S37" i="8"/>
  <c r="T37" i="8"/>
  <c r="U37" i="8" s="1"/>
  <c r="V37" i="8" s="1"/>
  <c r="S38" i="8"/>
  <c r="R39" i="8"/>
  <c r="S39" i="8"/>
  <c r="T39" i="8"/>
  <c r="U39" i="8" s="1"/>
  <c r="V39" i="8" s="1"/>
  <c r="R40" i="8"/>
  <c r="T40" i="8" s="1"/>
  <c r="U40" i="8" s="1"/>
  <c r="V40" i="8" s="1"/>
  <c r="S40" i="8"/>
  <c r="R41" i="8"/>
  <c r="T41" i="8" s="1"/>
  <c r="U41" i="8" s="1"/>
  <c r="V41" i="8" s="1"/>
  <c r="S41" i="8"/>
  <c r="R42" i="8"/>
  <c r="S42" i="8"/>
  <c r="T42" i="8"/>
  <c r="U42" i="8"/>
  <c r="V42" i="8" s="1"/>
  <c r="R43" i="8"/>
  <c r="S43" i="8"/>
  <c r="T43" i="8"/>
  <c r="U43" i="8"/>
  <c r="V43" i="8"/>
  <c r="R44" i="8"/>
  <c r="T44" i="8" s="1"/>
  <c r="U44" i="8" s="1"/>
  <c r="V44" i="8" s="1"/>
  <c r="S44" i="8"/>
  <c r="R45" i="8"/>
  <c r="S45" i="8"/>
  <c r="T45" i="8"/>
  <c r="U45" i="8" s="1"/>
  <c r="V45" i="8" s="1"/>
  <c r="R46" i="8"/>
  <c r="T46" i="8" s="1"/>
  <c r="U46" i="8" s="1"/>
  <c r="V46" i="8" s="1"/>
  <c r="S46" i="8"/>
  <c r="R47" i="8"/>
  <c r="S47" i="8"/>
  <c r="T47" i="8"/>
  <c r="U47" i="8" s="1"/>
  <c r="V47" i="8" s="1"/>
  <c r="R48" i="8"/>
  <c r="T48" i="8" s="1"/>
  <c r="U48" i="8" s="1"/>
  <c r="V48" i="8" s="1"/>
  <c r="S48" i="8"/>
  <c r="R49" i="8"/>
  <c r="T49" i="8" s="1"/>
  <c r="U49" i="8" s="1"/>
  <c r="V49" i="8" s="1"/>
  <c r="S49" i="8"/>
  <c r="R50" i="8"/>
  <c r="S50" i="8"/>
  <c r="T50" i="8"/>
  <c r="U50" i="8"/>
  <c r="V50" i="8" s="1"/>
  <c r="R51" i="8"/>
  <c r="S51" i="8"/>
  <c r="T51" i="8"/>
  <c r="U51" i="8"/>
  <c r="V51" i="8"/>
  <c r="R52" i="8"/>
  <c r="T52" i="8" s="1"/>
  <c r="U52" i="8" s="1"/>
  <c r="V52" i="8" s="1"/>
  <c r="S52" i="8"/>
  <c r="R53" i="8"/>
  <c r="S53" i="8"/>
  <c r="T53" i="8"/>
  <c r="U53" i="8" s="1"/>
  <c r="V53" i="8" s="1"/>
  <c r="R54" i="8"/>
  <c r="T54" i="8" s="1"/>
  <c r="U54" i="8" s="1"/>
  <c r="V54" i="8" s="1"/>
  <c r="S54" i="8"/>
  <c r="R55" i="8"/>
  <c r="S55" i="8"/>
  <c r="T55" i="8"/>
  <c r="U55" i="8" s="1"/>
  <c r="V55" i="8" s="1"/>
  <c r="R56" i="8"/>
  <c r="T56" i="8" s="1"/>
  <c r="U56" i="8" s="1"/>
  <c r="V56" i="8" s="1"/>
  <c r="S56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R61" i="8"/>
  <c r="T61" i="8" s="1"/>
  <c r="U61" i="8" s="1"/>
  <c r="V61" i="8" s="1"/>
  <c r="S61" i="8"/>
  <c r="R62" i="8"/>
  <c r="S62" i="8"/>
  <c r="T62" i="8"/>
  <c r="U62" i="8" s="1"/>
  <c r="V62" i="8" s="1"/>
  <c r="R63" i="8"/>
  <c r="T63" i="8" s="1"/>
  <c r="U63" i="8" s="1"/>
  <c r="V63" i="8" s="1"/>
  <c r="S63" i="8"/>
  <c r="R64" i="8"/>
  <c r="T64" i="8" s="1"/>
  <c r="U64" i="8" s="1"/>
  <c r="V64" i="8" s="1"/>
  <c r="S64" i="8"/>
  <c r="R65" i="8"/>
  <c r="S65" i="8"/>
  <c r="T65" i="8"/>
  <c r="U65" i="8"/>
  <c r="V65" i="8" s="1"/>
  <c r="R66" i="8"/>
  <c r="S66" i="8"/>
  <c r="T66" i="8"/>
  <c r="U66" i="8"/>
  <c r="V66" i="8"/>
  <c r="R67" i="8"/>
  <c r="T67" i="8" s="1"/>
  <c r="U67" i="8" s="1"/>
  <c r="V67" i="8" s="1"/>
  <c r="S67" i="8"/>
  <c r="R68" i="8"/>
  <c r="S68" i="8"/>
  <c r="T68" i="8"/>
  <c r="U68" i="8"/>
  <c r="V68" i="8"/>
  <c r="R69" i="8"/>
  <c r="T69" i="8" s="1"/>
  <c r="U69" i="8" s="1"/>
  <c r="V69" i="8" s="1"/>
  <c r="S69" i="8"/>
  <c r="K69" i="8"/>
  <c r="L69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S60" i="8"/>
  <c r="R60" i="8"/>
  <c r="T60" i="8" s="1"/>
  <c r="U60" i="8" s="1"/>
  <c r="V60" i="8" s="1"/>
  <c r="L60" i="8"/>
  <c r="K60" i="8"/>
  <c r="E60" i="8"/>
  <c r="D60" i="8"/>
  <c r="S59" i="8"/>
  <c r="R59" i="8"/>
  <c r="T59" i="8" s="1"/>
  <c r="U59" i="8" s="1"/>
  <c r="V59" i="8" s="1"/>
  <c r="L59" i="8"/>
  <c r="K59" i="8"/>
  <c r="E59" i="8"/>
  <c r="D59" i="8"/>
  <c r="S58" i="8"/>
  <c r="R58" i="8"/>
  <c r="T58" i="8" s="1"/>
  <c r="U58" i="8" s="1"/>
  <c r="V58" i="8" s="1"/>
  <c r="L58" i="8"/>
  <c r="K58" i="8"/>
  <c r="E58" i="8"/>
  <c r="D58" i="8"/>
  <c r="S35" i="8"/>
  <c r="R35" i="8"/>
  <c r="T35" i="8" s="1"/>
  <c r="U35" i="8" s="1"/>
  <c r="V35" i="8" s="1"/>
  <c r="L35" i="8"/>
  <c r="K35" i="8"/>
  <c r="E35" i="8"/>
  <c r="D35" i="8"/>
  <c r="S34" i="8"/>
  <c r="R34" i="8"/>
  <c r="T34" i="8" s="1"/>
  <c r="U34" i="8" s="1"/>
  <c r="V34" i="8" s="1"/>
  <c r="L34" i="8"/>
  <c r="K34" i="8"/>
  <c r="E34" i="8"/>
  <c r="D34" i="8"/>
  <c r="S33" i="8"/>
  <c r="R33" i="8"/>
  <c r="T33" i="8" s="1"/>
  <c r="U33" i="8" s="1"/>
  <c r="V33" i="8" s="1"/>
  <c r="L33" i="8"/>
  <c r="K33" i="8"/>
  <c r="E33" i="8"/>
  <c r="D33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L11" i="7"/>
  <c r="K11" i="7"/>
  <c r="E11" i="7"/>
  <c r="D11" i="7"/>
  <c r="L10" i="7"/>
  <c r="K10" i="7"/>
  <c r="E10" i="7"/>
  <c r="D10" i="7"/>
  <c r="L9" i="7"/>
  <c r="K9" i="7"/>
  <c r="E9" i="7"/>
  <c r="D9" i="7"/>
  <c r="L8" i="7"/>
  <c r="K8" i="7"/>
  <c r="E8" i="7"/>
  <c r="D8" i="7"/>
  <c r="L7" i="7"/>
  <c r="K7" i="7"/>
  <c r="E7" i="7"/>
  <c r="D7" i="7"/>
  <c r="L12" i="8"/>
  <c r="K12" i="8"/>
  <c r="E12" i="8"/>
  <c r="D12" i="8"/>
  <c r="L11" i="8"/>
  <c r="K11" i="8"/>
  <c r="E11" i="8"/>
  <c r="D11" i="8"/>
  <c r="L10" i="8"/>
  <c r="K10" i="8"/>
  <c r="E10" i="8"/>
  <c r="D10" i="8"/>
  <c r="L9" i="8"/>
  <c r="K9" i="8"/>
  <c r="E9" i="8"/>
  <c r="D9" i="8"/>
  <c r="L8" i="8"/>
  <c r="K8" i="8"/>
  <c r="E8" i="8"/>
  <c r="D8" i="8"/>
  <c r="L7" i="8"/>
  <c r="K7" i="8"/>
  <c r="E7" i="8"/>
  <c r="D7" i="8"/>
  <c r="U6" i="8"/>
  <c r="O71" i="5" l="1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L75" i="5"/>
  <c r="K75" i="5"/>
  <c r="L74" i="5"/>
  <c r="K74" i="5"/>
  <c r="L73" i="5"/>
  <c r="K73" i="5"/>
  <c r="E74" i="5"/>
  <c r="D74" i="5"/>
  <c r="E73" i="5"/>
  <c r="D73" i="5"/>
  <c r="L72" i="5"/>
  <c r="K72" i="5"/>
  <c r="E72" i="5"/>
  <c r="D72" i="5"/>
  <c r="O50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L52" i="5"/>
  <c r="K52" i="5"/>
  <c r="E52" i="5"/>
  <c r="D52" i="5"/>
  <c r="L51" i="5"/>
  <c r="K51" i="5"/>
  <c r="E51" i="5"/>
  <c r="D51" i="5"/>
  <c r="O21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L23" i="5"/>
  <c r="K23" i="5"/>
  <c r="E23" i="5"/>
  <c r="D23" i="5"/>
  <c r="L22" i="5"/>
  <c r="K22" i="5"/>
  <c r="E22" i="5"/>
  <c r="D22" i="5"/>
  <c r="D20" i="5"/>
  <c r="E20" i="5"/>
  <c r="K20" i="5"/>
  <c r="L20" i="5"/>
  <c r="L19" i="5"/>
  <c r="K19" i="5"/>
  <c r="E19" i="5"/>
  <c r="D19" i="5"/>
  <c r="L18" i="5"/>
  <c r="K18" i="5"/>
  <c r="E18" i="5"/>
  <c r="D18" i="5"/>
  <c r="L17" i="5"/>
  <c r="K17" i="5"/>
  <c r="E17" i="5"/>
  <c r="D17" i="5"/>
  <c r="L16" i="5"/>
  <c r="K16" i="5"/>
  <c r="E16" i="5"/>
  <c r="D16" i="5"/>
  <c r="L15" i="5"/>
  <c r="K15" i="5"/>
  <c r="E15" i="5"/>
  <c r="D15" i="5"/>
  <c r="L14" i="5"/>
  <c r="K14" i="5"/>
  <c r="E14" i="5"/>
  <c r="D14" i="5"/>
  <c r="L13" i="5"/>
  <c r="K13" i="5"/>
  <c r="E13" i="5"/>
  <c r="D13" i="5"/>
  <c r="L12" i="5"/>
  <c r="K12" i="5"/>
  <c r="E12" i="5"/>
  <c r="D12" i="5"/>
  <c r="L11" i="5"/>
  <c r="K11" i="5"/>
  <c r="E11" i="5"/>
  <c r="D11" i="5"/>
  <c r="L10" i="5"/>
  <c r="K10" i="5"/>
  <c r="E10" i="5"/>
  <c r="D10" i="5"/>
  <c r="L9" i="5"/>
  <c r="K9" i="5"/>
  <c r="E9" i="5"/>
  <c r="D9" i="5"/>
  <c r="L8" i="5"/>
  <c r="K8" i="5"/>
  <c r="E8" i="5"/>
  <c r="D8" i="5"/>
  <c r="L7" i="5"/>
  <c r="K7" i="5"/>
  <c r="E7" i="5"/>
  <c r="D7" i="5"/>
  <c r="U32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R34" i="6"/>
  <c r="S34" i="6"/>
  <c r="T34" i="6"/>
  <c r="U34" i="6" s="1"/>
  <c r="V34" i="6" s="1"/>
  <c r="R35" i="6"/>
  <c r="S35" i="6"/>
  <c r="T35" i="6"/>
  <c r="U35" i="6" s="1"/>
  <c r="V35" i="6" s="1"/>
  <c r="R36" i="6"/>
  <c r="T36" i="6" s="1"/>
  <c r="U36" i="6" s="1"/>
  <c r="V36" i="6" s="1"/>
  <c r="S36" i="6"/>
  <c r="R37" i="6"/>
  <c r="T37" i="6" s="1"/>
  <c r="U37" i="6" s="1"/>
  <c r="V37" i="6" s="1"/>
  <c r="S37" i="6"/>
  <c r="R38" i="6"/>
  <c r="S38" i="6"/>
  <c r="T38" i="6"/>
  <c r="U38" i="6"/>
  <c r="V38" i="6" s="1"/>
  <c r="R39" i="6"/>
  <c r="T39" i="6" s="1"/>
  <c r="U39" i="6" s="1"/>
  <c r="V39" i="6" s="1"/>
  <c r="S39" i="6"/>
  <c r="R40" i="6"/>
  <c r="T40" i="6" s="1"/>
  <c r="U40" i="6" s="1"/>
  <c r="V40" i="6" s="1"/>
  <c r="S40" i="6"/>
  <c r="R41" i="6"/>
  <c r="S41" i="6"/>
  <c r="T41" i="6"/>
  <c r="U41" i="6"/>
  <c r="V41" i="6"/>
  <c r="R42" i="6"/>
  <c r="S42" i="6"/>
  <c r="T42" i="6"/>
  <c r="U42" i="6" s="1"/>
  <c r="V42" i="6" s="1"/>
  <c r="R43" i="6"/>
  <c r="S43" i="6"/>
  <c r="T43" i="6"/>
  <c r="U43" i="6" s="1"/>
  <c r="V43" i="6" s="1"/>
  <c r="R44" i="6"/>
  <c r="T44" i="6" s="1"/>
  <c r="U44" i="6" s="1"/>
  <c r="V44" i="6" s="1"/>
  <c r="S44" i="6"/>
  <c r="R45" i="6"/>
  <c r="T45" i="6" s="1"/>
  <c r="U45" i="6" s="1"/>
  <c r="V45" i="6" s="1"/>
  <c r="S45" i="6"/>
  <c r="R46" i="6"/>
  <c r="S46" i="6"/>
  <c r="T46" i="6"/>
  <c r="U46" i="6"/>
  <c r="V46" i="6" s="1"/>
  <c r="R47" i="6"/>
  <c r="T47" i="6" s="1"/>
  <c r="U47" i="6" s="1"/>
  <c r="V47" i="6" s="1"/>
  <c r="S47" i="6"/>
  <c r="R48" i="6"/>
  <c r="T48" i="6" s="1"/>
  <c r="U48" i="6" s="1"/>
  <c r="V48" i="6" s="1"/>
  <c r="S48" i="6"/>
  <c r="R49" i="6"/>
  <c r="S49" i="6"/>
  <c r="T49" i="6"/>
  <c r="U49" i="6"/>
  <c r="V49" i="6"/>
  <c r="R50" i="6"/>
  <c r="S50" i="6"/>
  <c r="T50" i="6"/>
  <c r="U50" i="6" s="1"/>
  <c r="V50" i="6" s="1"/>
  <c r="R51" i="6"/>
  <c r="S51" i="6"/>
  <c r="T51" i="6"/>
  <c r="U51" i="6" s="1"/>
  <c r="V51" i="6" s="1"/>
  <c r="R52" i="6"/>
  <c r="T52" i="6" s="1"/>
  <c r="U52" i="6" s="1"/>
  <c r="V52" i="6" s="1"/>
  <c r="S52" i="6"/>
  <c r="R53" i="6"/>
  <c r="T53" i="6" s="1"/>
  <c r="U53" i="6" s="1"/>
  <c r="V53" i="6" s="1"/>
  <c r="S53" i="6"/>
  <c r="R54" i="6"/>
  <c r="S54" i="6"/>
  <c r="T54" i="6"/>
  <c r="U54" i="6"/>
  <c r="V54" i="6" s="1"/>
  <c r="R55" i="6"/>
  <c r="T55" i="6" s="1"/>
  <c r="U55" i="6" s="1"/>
  <c r="V55" i="6" s="1"/>
  <c r="S55" i="6"/>
  <c r="R56" i="6"/>
  <c r="T56" i="6" s="1"/>
  <c r="U56" i="6" s="1"/>
  <c r="V56" i="6" s="1"/>
  <c r="S56" i="6"/>
  <c r="R57" i="6"/>
  <c r="S57" i="6"/>
  <c r="T57" i="6"/>
  <c r="U57" i="6"/>
  <c r="V57" i="6"/>
  <c r="S33" i="6"/>
  <c r="R33" i="6"/>
  <c r="T33" i="6" s="1"/>
  <c r="U33" i="6" s="1"/>
  <c r="V33" i="6" s="1"/>
  <c r="E33" i="6"/>
  <c r="D33" i="6"/>
  <c r="D31" i="6"/>
  <c r="E31" i="6"/>
  <c r="L33" i="6"/>
  <c r="K33" i="6"/>
  <c r="U6" i="6"/>
  <c r="S31" i="6"/>
  <c r="R31" i="6"/>
  <c r="T31" i="6" s="1"/>
  <c r="U31" i="6" s="1"/>
  <c r="V31" i="6" s="1"/>
  <c r="L31" i="6"/>
  <c r="K31" i="6"/>
  <c r="S30" i="6"/>
  <c r="R30" i="6"/>
  <c r="T30" i="6" s="1"/>
  <c r="U30" i="6" s="1"/>
  <c r="V30" i="6" s="1"/>
  <c r="L30" i="6"/>
  <c r="K30" i="6"/>
  <c r="E30" i="6"/>
  <c r="D30" i="6"/>
  <c r="S29" i="6"/>
  <c r="R29" i="6"/>
  <c r="T29" i="6" s="1"/>
  <c r="U29" i="6" s="1"/>
  <c r="V29" i="6" s="1"/>
  <c r="L29" i="6"/>
  <c r="K29" i="6"/>
  <c r="E29" i="6"/>
  <c r="D29" i="6"/>
  <c r="S28" i="6"/>
  <c r="R28" i="6"/>
  <c r="T28" i="6" s="1"/>
  <c r="U28" i="6" s="1"/>
  <c r="V28" i="6" s="1"/>
  <c r="L28" i="6"/>
  <c r="K28" i="6"/>
  <c r="E28" i="6"/>
  <c r="D28" i="6"/>
  <c r="S27" i="6"/>
  <c r="R27" i="6"/>
  <c r="T27" i="6" s="1"/>
  <c r="U27" i="6" s="1"/>
  <c r="V27" i="6" s="1"/>
  <c r="L27" i="6"/>
  <c r="K27" i="6"/>
  <c r="E27" i="6"/>
  <c r="D27" i="6"/>
  <c r="T26" i="6"/>
  <c r="U26" i="6" s="1"/>
  <c r="V26" i="6" s="1"/>
  <c r="S26" i="6"/>
  <c r="R26" i="6"/>
  <c r="L26" i="6"/>
  <c r="K26" i="6"/>
  <c r="E26" i="6"/>
  <c r="D26" i="6"/>
  <c r="T25" i="6"/>
  <c r="U25" i="6" s="1"/>
  <c r="V25" i="6" s="1"/>
  <c r="S25" i="6"/>
  <c r="R25" i="6"/>
  <c r="L25" i="6"/>
  <c r="K25" i="6"/>
  <c r="E25" i="6"/>
  <c r="D25" i="6"/>
  <c r="S24" i="6"/>
  <c r="R24" i="6"/>
  <c r="T24" i="6" s="1"/>
  <c r="U24" i="6" s="1"/>
  <c r="V24" i="6" s="1"/>
  <c r="L24" i="6"/>
  <c r="K24" i="6"/>
  <c r="E24" i="6"/>
  <c r="D24" i="6"/>
  <c r="S23" i="6"/>
  <c r="R23" i="6"/>
  <c r="T23" i="6" s="1"/>
  <c r="U23" i="6" s="1"/>
  <c r="V23" i="6" s="1"/>
  <c r="L23" i="6"/>
  <c r="K23" i="6"/>
  <c r="E23" i="6"/>
  <c r="D23" i="6"/>
  <c r="S22" i="6"/>
  <c r="R22" i="6"/>
  <c r="T22" i="6" s="1"/>
  <c r="U22" i="6" s="1"/>
  <c r="V22" i="6" s="1"/>
  <c r="L22" i="6"/>
  <c r="K22" i="6"/>
  <c r="E22" i="6"/>
  <c r="D22" i="6"/>
  <c r="S21" i="6"/>
  <c r="R21" i="6"/>
  <c r="T21" i="6" s="1"/>
  <c r="U21" i="6" s="1"/>
  <c r="V21" i="6" s="1"/>
  <c r="L21" i="6"/>
  <c r="K21" i="6"/>
  <c r="E21" i="6"/>
  <c r="D21" i="6"/>
  <c r="S20" i="6"/>
  <c r="R20" i="6"/>
  <c r="T20" i="6" s="1"/>
  <c r="U20" i="6" s="1"/>
  <c r="V20" i="6" s="1"/>
  <c r="L20" i="6"/>
  <c r="K20" i="6"/>
  <c r="E20" i="6"/>
  <c r="D20" i="6"/>
  <c r="T19" i="6"/>
  <c r="U19" i="6" s="1"/>
  <c r="V19" i="6" s="1"/>
  <c r="S19" i="6"/>
  <c r="R19" i="6"/>
  <c r="L19" i="6"/>
  <c r="K19" i="6"/>
  <c r="E19" i="6"/>
  <c r="D19" i="6"/>
  <c r="S18" i="6"/>
  <c r="R18" i="6"/>
  <c r="T18" i="6" s="1"/>
  <c r="U18" i="6" s="1"/>
  <c r="V18" i="6" s="1"/>
  <c r="L18" i="6"/>
  <c r="K18" i="6"/>
  <c r="E18" i="6"/>
  <c r="D18" i="6"/>
  <c r="S17" i="6"/>
  <c r="R17" i="6"/>
  <c r="T17" i="6" s="1"/>
  <c r="U17" i="6" s="1"/>
  <c r="V17" i="6" s="1"/>
  <c r="L17" i="6"/>
  <c r="K17" i="6"/>
  <c r="E17" i="6"/>
  <c r="D17" i="6"/>
  <c r="S16" i="6"/>
  <c r="R16" i="6"/>
  <c r="T16" i="6" s="1"/>
  <c r="U16" i="6" s="1"/>
  <c r="V16" i="6" s="1"/>
  <c r="L16" i="6"/>
  <c r="K16" i="6"/>
  <c r="E16" i="6"/>
  <c r="D16" i="6"/>
  <c r="S15" i="6"/>
  <c r="R15" i="6"/>
  <c r="T15" i="6" s="1"/>
  <c r="U15" i="6" s="1"/>
  <c r="V15" i="6" s="1"/>
  <c r="L15" i="6"/>
  <c r="K15" i="6"/>
  <c r="E15" i="6"/>
  <c r="D15" i="6"/>
  <c r="S14" i="6"/>
  <c r="R14" i="6"/>
  <c r="T14" i="6" s="1"/>
  <c r="U14" i="6" s="1"/>
  <c r="V14" i="6" s="1"/>
  <c r="L14" i="6"/>
  <c r="K14" i="6"/>
  <c r="E14" i="6"/>
  <c r="D14" i="6"/>
  <c r="S13" i="6"/>
  <c r="R13" i="6"/>
  <c r="T13" i="6" s="1"/>
  <c r="U13" i="6" s="1"/>
  <c r="V13" i="6" s="1"/>
  <c r="L13" i="6"/>
  <c r="K13" i="6"/>
  <c r="E13" i="6"/>
  <c r="D13" i="6"/>
  <c r="S12" i="6"/>
  <c r="R12" i="6"/>
  <c r="T12" i="6" s="1"/>
  <c r="U12" i="6" s="1"/>
  <c r="V12" i="6" s="1"/>
  <c r="L12" i="6"/>
  <c r="K12" i="6"/>
  <c r="E12" i="6"/>
  <c r="D12" i="6"/>
  <c r="S11" i="6"/>
  <c r="R11" i="6"/>
  <c r="T11" i="6" s="1"/>
  <c r="U11" i="6" s="1"/>
  <c r="V11" i="6" s="1"/>
  <c r="L11" i="6"/>
  <c r="K11" i="6"/>
  <c r="E11" i="6"/>
  <c r="D11" i="6"/>
  <c r="S10" i="6"/>
  <c r="R10" i="6"/>
  <c r="T10" i="6" s="1"/>
  <c r="U10" i="6" s="1"/>
  <c r="V10" i="6" s="1"/>
  <c r="L10" i="6"/>
  <c r="K10" i="6"/>
  <c r="E10" i="6"/>
  <c r="D10" i="6"/>
  <c r="S9" i="6"/>
  <c r="R9" i="6"/>
  <c r="T9" i="6" s="1"/>
  <c r="U9" i="6" s="1"/>
  <c r="V9" i="6" s="1"/>
  <c r="L9" i="6"/>
  <c r="K9" i="6"/>
  <c r="E9" i="6"/>
  <c r="D9" i="6"/>
  <c r="S8" i="6"/>
  <c r="R8" i="6"/>
  <c r="T8" i="6" s="1"/>
  <c r="U8" i="6" s="1"/>
  <c r="V8" i="6" s="1"/>
  <c r="L8" i="6"/>
  <c r="K8" i="6"/>
  <c r="E8" i="6"/>
  <c r="D8" i="6"/>
  <c r="S7" i="6"/>
  <c r="R7" i="6"/>
  <c r="T7" i="6" s="1"/>
  <c r="U7" i="6" s="1"/>
  <c r="V7" i="6" s="1"/>
  <c r="L7" i="6"/>
  <c r="K7" i="6"/>
  <c r="E7" i="6"/>
  <c r="D7" i="6"/>
  <c r="O36" i="1" l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E38" i="1"/>
  <c r="D38" i="1"/>
  <c r="L38" i="1"/>
  <c r="K38" i="1"/>
  <c r="O6" i="1"/>
  <c r="U62" i="3"/>
  <c r="U34" i="3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R65" i="3"/>
  <c r="S65" i="3"/>
  <c r="T65" i="3"/>
  <c r="U65" i="3"/>
  <c r="V65" i="3"/>
  <c r="R66" i="3"/>
  <c r="S66" i="3"/>
  <c r="T66" i="3"/>
  <c r="U66" i="3" s="1"/>
  <c r="V66" i="3" s="1"/>
  <c r="R67" i="3"/>
  <c r="S67" i="3"/>
  <c r="T67" i="3"/>
  <c r="U67" i="3"/>
  <c r="V67" i="3"/>
  <c r="R68" i="3"/>
  <c r="T68" i="3" s="1"/>
  <c r="U68" i="3" s="1"/>
  <c r="V68" i="3" s="1"/>
  <c r="S68" i="3"/>
  <c r="R69" i="3"/>
  <c r="S69" i="3"/>
  <c r="T69" i="3"/>
  <c r="U69" i="3"/>
  <c r="V69" i="3" s="1"/>
  <c r="R70" i="3"/>
  <c r="S70" i="3"/>
  <c r="T70" i="3"/>
  <c r="U70" i="3"/>
  <c r="V70" i="3"/>
  <c r="R71" i="3"/>
  <c r="T71" i="3" s="1"/>
  <c r="U71" i="3" s="1"/>
  <c r="V71" i="3" s="1"/>
  <c r="S71" i="3"/>
  <c r="R72" i="3"/>
  <c r="S72" i="3"/>
  <c r="T72" i="3"/>
  <c r="U72" i="3"/>
  <c r="V72" i="3"/>
  <c r="R73" i="3"/>
  <c r="S73" i="3"/>
  <c r="T73" i="3"/>
  <c r="U73" i="3"/>
  <c r="V73" i="3"/>
  <c r="R74" i="3"/>
  <c r="S74" i="3"/>
  <c r="T74" i="3"/>
  <c r="U74" i="3" s="1"/>
  <c r="V74" i="3" s="1"/>
  <c r="R75" i="3"/>
  <c r="S75" i="3"/>
  <c r="T75" i="3"/>
  <c r="U75" i="3"/>
  <c r="V75" i="3"/>
  <c r="R76" i="3"/>
  <c r="T76" i="3" s="1"/>
  <c r="U76" i="3" s="1"/>
  <c r="V76" i="3" s="1"/>
  <c r="S76" i="3"/>
  <c r="R77" i="3"/>
  <c r="S77" i="3"/>
  <c r="T77" i="3"/>
  <c r="U77" i="3"/>
  <c r="V77" i="3" s="1"/>
  <c r="R78" i="3"/>
  <c r="S78" i="3"/>
  <c r="T78" i="3"/>
  <c r="U78" i="3"/>
  <c r="V78" i="3"/>
  <c r="R79" i="3"/>
  <c r="T79" i="3" s="1"/>
  <c r="U79" i="3" s="1"/>
  <c r="V79" i="3" s="1"/>
  <c r="S79" i="3"/>
  <c r="R80" i="3"/>
  <c r="S80" i="3"/>
  <c r="T80" i="3"/>
  <c r="U80" i="3"/>
  <c r="V80" i="3"/>
  <c r="R81" i="3"/>
  <c r="T81" i="3" s="1"/>
  <c r="U81" i="3" s="1"/>
  <c r="V81" i="3" s="1"/>
  <c r="S81" i="3"/>
  <c r="R82" i="3"/>
  <c r="S82" i="3"/>
  <c r="T82" i="3"/>
  <c r="U82" i="3" s="1"/>
  <c r="V82" i="3" s="1"/>
  <c r="R83" i="3"/>
  <c r="S83" i="3"/>
  <c r="T83" i="3"/>
  <c r="U83" i="3"/>
  <c r="V83" i="3"/>
  <c r="R84" i="3"/>
  <c r="T84" i="3" s="1"/>
  <c r="U84" i="3" s="1"/>
  <c r="V84" i="3" s="1"/>
  <c r="S84" i="3"/>
  <c r="R85" i="3"/>
  <c r="S85" i="3"/>
  <c r="T85" i="3"/>
  <c r="U85" i="3"/>
  <c r="V85" i="3" s="1"/>
  <c r="R86" i="3"/>
  <c r="S86" i="3"/>
  <c r="T86" i="3"/>
  <c r="U86" i="3"/>
  <c r="V86" i="3"/>
  <c r="R87" i="3"/>
  <c r="T87" i="3" s="1"/>
  <c r="U87" i="3" s="1"/>
  <c r="V87" i="3" s="1"/>
  <c r="S87" i="3"/>
  <c r="R88" i="3"/>
  <c r="S88" i="3"/>
  <c r="T88" i="3"/>
  <c r="U88" i="3"/>
  <c r="V88" i="3"/>
  <c r="R89" i="3"/>
  <c r="T89" i="3" s="1"/>
  <c r="U89" i="3" s="1"/>
  <c r="V89" i="3" s="1"/>
  <c r="S89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S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R64" i="3"/>
  <c r="T64" i="3" s="1"/>
  <c r="U64" i="3" s="1"/>
  <c r="V64" i="3" s="1"/>
  <c r="L64" i="3"/>
  <c r="K64" i="3"/>
  <c r="E64" i="3"/>
  <c r="D64" i="3"/>
  <c r="S63" i="3"/>
  <c r="R63" i="3"/>
  <c r="T63" i="3" s="1"/>
  <c r="U63" i="3" s="1"/>
  <c r="V63" i="3" s="1"/>
  <c r="L63" i="3"/>
  <c r="K63" i="3"/>
  <c r="E63" i="3"/>
  <c r="D63" i="3"/>
  <c r="S61" i="3" l="1"/>
  <c r="R61" i="3"/>
  <c r="T61" i="3" s="1"/>
  <c r="U61" i="3" s="1"/>
  <c r="V61" i="3" s="1"/>
  <c r="L61" i="3"/>
  <c r="K61" i="3"/>
  <c r="E61" i="3"/>
  <c r="D61" i="3"/>
  <c r="S60" i="3"/>
  <c r="R60" i="3"/>
  <c r="T60" i="3" s="1"/>
  <c r="U60" i="3" s="1"/>
  <c r="V60" i="3" s="1"/>
  <c r="L60" i="3"/>
  <c r="K60" i="3"/>
  <c r="E60" i="3"/>
  <c r="D60" i="3"/>
  <c r="S59" i="3"/>
  <c r="R59" i="3"/>
  <c r="T59" i="3" s="1"/>
  <c r="U59" i="3" s="1"/>
  <c r="V59" i="3" s="1"/>
  <c r="L59" i="3"/>
  <c r="K59" i="3"/>
  <c r="E59" i="3"/>
  <c r="D59" i="3"/>
  <c r="S58" i="3"/>
  <c r="R58" i="3"/>
  <c r="T58" i="3" s="1"/>
  <c r="U58" i="3" s="1"/>
  <c r="V58" i="3" s="1"/>
  <c r="L58" i="3"/>
  <c r="K58" i="3"/>
  <c r="E58" i="3"/>
  <c r="D58" i="3"/>
  <c r="S57" i="3"/>
  <c r="R57" i="3"/>
  <c r="T57" i="3" s="1"/>
  <c r="U57" i="3" s="1"/>
  <c r="V57" i="3" s="1"/>
  <c r="L57" i="3"/>
  <c r="K57" i="3"/>
  <c r="E57" i="3"/>
  <c r="D57" i="3"/>
  <c r="S56" i="3"/>
  <c r="R56" i="3"/>
  <c r="T56" i="3" s="1"/>
  <c r="U56" i="3" s="1"/>
  <c r="V56" i="3" s="1"/>
  <c r="L56" i="3"/>
  <c r="K56" i="3"/>
  <c r="E56" i="3"/>
  <c r="D56" i="3"/>
  <c r="S55" i="3"/>
  <c r="R55" i="3"/>
  <c r="T55" i="3" s="1"/>
  <c r="U55" i="3" s="1"/>
  <c r="V55" i="3" s="1"/>
  <c r="L55" i="3"/>
  <c r="K55" i="3"/>
  <c r="E55" i="3"/>
  <c r="D55" i="3"/>
  <c r="S54" i="3"/>
  <c r="R54" i="3"/>
  <c r="T54" i="3" s="1"/>
  <c r="U54" i="3" s="1"/>
  <c r="V54" i="3" s="1"/>
  <c r="L54" i="3"/>
  <c r="K54" i="3"/>
  <c r="E54" i="3"/>
  <c r="D54" i="3"/>
  <c r="S53" i="3"/>
  <c r="R53" i="3"/>
  <c r="T53" i="3" s="1"/>
  <c r="U53" i="3" s="1"/>
  <c r="V53" i="3" s="1"/>
  <c r="L53" i="3"/>
  <c r="K53" i="3"/>
  <c r="E53" i="3"/>
  <c r="D53" i="3"/>
  <c r="S52" i="3"/>
  <c r="R52" i="3"/>
  <c r="T52" i="3" s="1"/>
  <c r="U52" i="3" s="1"/>
  <c r="V52" i="3" s="1"/>
  <c r="L52" i="3"/>
  <c r="K52" i="3"/>
  <c r="E52" i="3"/>
  <c r="D52" i="3"/>
  <c r="S51" i="3"/>
  <c r="R51" i="3"/>
  <c r="T51" i="3" s="1"/>
  <c r="U51" i="3" s="1"/>
  <c r="V51" i="3" s="1"/>
  <c r="L51" i="3"/>
  <c r="K51" i="3"/>
  <c r="E51" i="3"/>
  <c r="D51" i="3"/>
  <c r="S50" i="3"/>
  <c r="R50" i="3"/>
  <c r="T50" i="3" s="1"/>
  <c r="U50" i="3" s="1"/>
  <c r="V50" i="3" s="1"/>
  <c r="L50" i="3"/>
  <c r="K50" i="3"/>
  <c r="E50" i="3"/>
  <c r="D50" i="3"/>
  <c r="S49" i="3"/>
  <c r="R49" i="3"/>
  <c r="T49" i="3" s="1"/>
  <c r="U49" i="3" s="1"/>
  <c r="V49" i="3" s="1"/>
  <c r="L49" i="3"/>
  <c r="K49" i="3"/>
  <c r="E49" i="3"/>
  <c r="D49" i="3"/>
  <c r="S48" i="3"/>
  <c r="R48" i="3"/>
  <c r="T48" i="3" s="1"/>
  <c r="U48" i="3" s="1"/>
  <c r="V48" i="3" s="1"/>
  <c r="L48" i="3"/>
  <c r="K48" i="3"/>
  <c r="E48" i="3"/>
  <c r="D48" i="3"/>
  <c r="S47" i="3"/>
  <c r="R47" i="3"/>
  <c r="T47" i="3" s="1"/>
  <c r="U47" i="3" s="1"/>
  <c r="V47" i="3" s="1"/>
  <c r="L47" i="3"/>
  <c r="K47" i="3"/>
  <c r="E47" i="3"/>
  <c r="D47" i="3"/>
  <c r="S46" i="3"/>
  <c r="R46" i="3"/>
  <c r="T46" i="3" s="1"/>
  <c r="U46" i="3" s="1"/>
  <c r="V46" i="3" s="1"/>
  <c r="L46" i="3"/>
  <c r="K46" i="3"/>
  <c r="E46" i="3"/>
  <c r="D46" i="3"/>
  <c r="S45" i="3"/>
  <c r="R45" i="3"/>
  <c r="T45" i="3" s="1"/>
  <c r="U45" i="3" s="1"/>
  <c r="V45" i="3" s="1"/>
  <c r="L45" i="3"/>
  <c r="K45" i="3"/>
  <c r="E45" i="3"/>
  <c r="D45" i="3"/>
  <c r="S44" i="3"/>
  <c r="R44" i="3"/>
  <c r="T44" i="3" s="1"/>
  <c r="U44" i="3" s="1"/>
  <c r="V44" i="3" s="1"/>
  <c r="L44" i="3"/>
  <c r="K44" i="3"/>
  <c r="E44" i="3"/>
  <c r="D44" i="3"/>
  <c r="S43" i="3"/>
  <c r="R43" i="3"/>
  <c r="T43" i="3" s="1"/>
  <c r="U43" i="3" s="1"/>
  <c r="V43" i="3" s="1"/>
  <c r="L43" i="3"/>
  <c r="K43" i="3"/>
  <c r="E43" i="3"/>
  <c r="D43" i="3"/>
  <c r="S42" i="3"/>
  <c r="R42" i="3"/>
  <c r="T42" i="3" s="1"/>
  <c r="U42" i="3" s="1"/>
  <c r="V42" i="3" s="1"/>
  <c r="L42" i="3"/>
  <c r="K42" i="3"/>
  <c r="E42" i="3"/>
  <c r="D42" i="3"/>
  <c r="S41" i="3"/>
  <c r="R41" i="3"/>
  <c r="T41" i="3" s="1"/>
  <c r="U41" i="3" s="1"/>
  <c r="V41" i="3" s="1"/>
  <c r="L41" i="3"/>
  <c r="K41" i="3"/>
  <c r="E41" i="3"/>
  <c r="D41" i="3"/>
  <c r="S40" i="3"/>
  <c r="R40" i="3"/>
  <c r="T40" i="3" s="1"/>
  <c r="U40" i="3" s="1"/>
  <c r="V40" i="3" s="1"/>
  <c r="L40" i="3"/>
  <c r="K40" i="3"/>
  <c r="E40" i="3"/>
  <c r="D40" i="3"/>
  <c r="S39" i="3"/>
  <c r="R39" i="3"/>
  <c r="T39" i="3" s="1"/>
  <c r="U39" i="3" s="1"/>
  <c r="V39" i="3" s="1"/>
  <c r="L39" i="3"/>
  <c r="K39" i="3"/>
  <c r="E39" i="3"/>
  <c r="D39" i="3"/>
  <c r="S38" i="3"/>
  <c r="R38" i="3"/>
  <c r="T38" i="3" s="1"/>
  <c r="U38" i="3" s="1"/>
  <c r="V38" i="3" s="1"/>
  <c r="L38" i="3"/>
  <c r="K38" i="3"/>
  <c r="E38" i="3"/>
  <c r="D38" i="3"/>
  <c r="S37" i="3"/>
  <c r="R37" i="3"/>
  <c r="T37" i="3" s="1"/>
  <c r="U37" i="3" s="1"/>
  <c r="V37" i="3" s="1"/>
  <c r="L37" i="3"/>
  <c r="K37" i="3"/>
  <c r="E37" i="3"/>
  <c r="D37" i="3"/>
  <c r="S36" i="3"/>
  <c r="R36" i="3"/>
  <c r="T36" i="3" s="1"/>
  <c r="U36" i="3" s="1"/>
  <c r="V36" i="3" s="1"/>
  <c r="L36" i="3"/>
  <c r="K36" i="3"/>
  <c r="E36" i="3"/>
  <c r="D36" i="3"/>
  <c r="S35" i="3"/>
  <c r="R35" i="3"/>
  <c r="T35" i="3" s="1"/>
  <c r="U35" i="3" s="1"/>
  <c r="V35" i="3" s="1"/>
  <c r="L35" i="3"/>
  <c r="K35" i="3"/>
  <c r="E35" i="3"/>
  <c r="D35" i="3"/>
  <c r="L33" i="3"/>
  <c r="K33" i="3"/>
  <c r="E33" i="3"/>
  <c r="D33" i="3"/>
  <c r="L32" i="3"/>
  <c r="K32" i="3"/>
  <c r="E32" i="3"/>
  <c r="D32" i="3"/>
  <c r="L31" i="3"/>
  <c r="K31" i="3"/>
  <c r="E31" i="3"/>
  <c r="D31" i="3"/>
  <c r="L30" i="3"/>
  <c r="K30" i="3"/>
  <c r="E30" i="3"/>
  <c r="D30" i="3"/>
  <c r="L29" i="3"/>
  <c r="K29" i="3"/>
  <c r="E29" i="3"/>
  <c r="D29" i="3"/>
  <c r="L28" i="3"/>
  <c r="K28" i="3"/>
  <c r="E28" i="3"/>
  <c r="D28" i="3"/>
  <c r="L27" i="3"/>
  <c r="K27" i="3"/>
  <c r="E27" i="3"/>
  <c r="D27" i="3"/>
  <c r="L26" i="3"/>
  <c r="K26" i="3"/>
  <c r="E26" i="3"/>
  <c r="D26" i="3"/>
  <c r="L25" i="3"/>
  <c r="K25" i="3"/>
  <c r="E25" i="3"/>
  <c r="D25" i="3"/>
  <c r="L24" i="3"/>
  <c r="K24" i="3"/>
  <c r="E24" i="3"/>
  <c r="D24" i="3"/>
  <c r="L23" i="3"/>
  <c r="K23" i="3"/>
  <c r="E23" i="3"/>
  <c r="D23" i="3"/>
  <c r="L22" i="3"/>
  <c r="K22" i="3"/>
  <c r="E22" i="3"/>
  <c r="D22" i="3"/>
  <c r="L21" i="3"/>
  <c r="K21" i="3"/>
  <c r="E21" i="3"/>
  <c r="D21" i="3"/>
  <c r="L20" i="3"/>
  <c r="K20" i="3"/>
  <c r="E20" i="3"/>
  <c r="D20" i="3"/>
  <c r="L19" i="3"/>
  <c r="K19" i="3"/>
  <c r="E19" i="3"/>
  <c r="D19" i="3"/>
  <c r="L18" i="3"/>
  <c r="K18" i="3"/>
  <c r="E18" i="3"/>
  <c r="D18" i="3"/>
  <c r="L17" i="3"/>
  <c r="K17" i="3"/>
  <c r="E17" i="3"/>
  <c r="D17" i="3"/>
  <c r="L16" i="3"/>
  <c r="K16" i="3"/>
  <c r="E16" i="3"/>
  <c r="D16" i="3"/>
  <c r="L15" i="3"/>
  <c r="K15" i="3"/>
  <c r="E15" i="3"/>
  <c r="D15" i="3"/>
  <c r="L14" i="3"/>
  <c r="K14" i="3"/>
  <c r="E14" i="3"/>
  <c r="D14" i="3"/>
  <c r="L13" i="3"/>
  <c r="K13" i="3"/>
  <c r="E13" i="3"/>
  <c r="D13" i="3"/>
  <c r="L12" i="3"/>
  <c r="K12" i="3"/>
  <c r="E12" i="3"/>
  <c r="D12" i="3"/>
  <c r="L11" i="3"/>
  <c r="K11" i="3"/>
  <c r="E11" i="3"/>
  <c r="D11" i="3"/>
  <c r="L10" i="3"/>
  <c r="K10" i="3"/>
  <c r="E10" i="3"/>
  <c r="D10" i="3"/>
  <c r="L9" i="3"/>
  <c r="K9" i="3"/>
  <c r="E9" i="3"/>
  <c r="D9" i="3"/>
  <c r="L8" i="3"/>
  <c r="K8" i="3"/>
  <c r="E8" i="3"/>
  <c r="D8" i="3"/>
  <c r="L7" i="3"/>
  <c r="K7" i="3"/>
  <c r="E7" i="3"/>
  <c r="D7" i="3"/>
  <c r="U6" i="3"/>
  <c r="O6" i="2" l="1"/>
  <c r="O37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E38" i="2"/>
  <c r="D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L38" i="2"/>
  <c r="K38" i="2"/>
  <c r="K36" i="2"/>
  <c r="L36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U37" i="4"/>
  <c r="R38" i="4"/>
  <c r="S38" i="4"/>
  <c r="T38" i="4"/>
  <c r="U38" i="4"/>
  <c r="V38" i="4" s="1"/>
  <c r="R39" i="4"/>
  <c r="S39" i="4"/>
  <c r="T39" i="4"/>
  <c r="U39" i="4" s="1"/>
  <c r="V39" i="4" s="1"/>
  <c r="R40" i="4"/>
  <c r="T40" i="4" s="1"/>
  <c r="U40" i="4" s="1"/>
  <c r="V40" i="4" s="1"/>
  <c r="S40" i="4"/>
  <c r="R41" i="4"/>
  <c r="T41" i="4" s="1"/>
  <c r="U41" i="4" s="1"/>
  <c r="V41" i="4" s="1"/>
  <c r="S41" i="4"/>
  <c r="R42" i="4"/>
  <c r="S42" i="4"/>
  <c r="T42" i="4"/>
  <c r="U42" i="4"/>
  <c r="V42" i="4" s="1"/>
  <c r="R43" i="4"/>
  <c r="S43" i="4"/>
  <c r="T43" i="4"/>
  <c r="U43" i="4" s="1"/>
  <c r="V43" i="4" s="1"/>
  <c r="R44" i="4"/>
  <c r="T44" i="4" s="1"/>
  <c r="U44" i="4" s="1"/>
  <c r="V44" i="4" s="1"/>
  <c r="S44" i="4"/>
  <c r="R45" i="4"/>
  <c r="T45" i="4" s="1"/>
  <c r="U45" i="4" s="1"/>
  <c r="V45" i="4" s="1"/>
  <c r="S45" i="4"/>
  <c r="R46" i="4"/>
  <c r="S46" i="4"/>
  <c r="T46" i="4"/>
  <c r="U46" i="4"/>
  <c r="V46" i="4" s="1"/>
  <c r="R47" i="4"/>
  <c r="S47" i="4"/>
  <c r="T47" i="4"/>
  <c r="U47" i="4" s="1"/>
  <c r="V47" i="4" s="1"/>
  <c r="R48" i="4"/>
  <c r="T48" i="4" s="1"/>
  <c r="U48" i="4" s="1"/>
  <c r="V48" i="4" s="1"/>
  <c r="S48" i="4"/>
  <c r="R49" i="4"/>
  <c r="T49" i="4" s="1"/>
  <c r="U49" i="4" s="1"/>
  <c r="V49" i="4" s="1"/>
  <c r="S49" i="4"/>
  <c r="R50" i="4"/>
  <c r="S50" i="4"/>
  <c r="T50" i="4"/>
  <c r="U50" i="4"/>
  <c r="V50" i="4" s="1"/>
  <c r="R51" i="4"/>
  <c r="S51" i="4"/>
  <c r="T51" i="4"/>
  <c r="U51" i="4" s="1"/>
  <c r="V51" i="4" s="1"/>
  <c r="R52" i="4"/>
  <c r="T52" i="4" s="1"/>
  <c r="U52" i="4" s="1"/>
  <c r="V52" i="4" s="1"/>
  <c r="S52" i="4"/>
  <c r="R53" i="4"/>
  <c r="T53" i="4" s="1"/>
  <c r="U53" i="4" s="1"/>
  <c r="V53" i="4" s="1"/>
  <c r="S53" i="4"/>
  <c r="R54" i="4"/>
  <c r="S54" i="4"/>
  <c r="T54" i="4"/>
  <c r="U54" i="4"/>
  <c r="V54" i="4" s="1"/>
  <c r="R55" i="4"/>
  <c r="S55" i="4"/>
  <c r="T55" i="4"/>
  <c r="U55" i="4" s="1"/>
  <c r="V55" i="4" s="1"/>
  <c r="R56" i="4"/>
  <c r="T56" i="4" s="1"/>
  <c r="U56" i="4" s="1"/>
  <c r="V56" i="4" s="1"/>
  <c r="S56" i="4"/>
  <c r="R57" i="4"/>
  <c r="T57" i="4" s="1"/>
  <c r="U57" i="4" s="1"/>
  <c r="V57" i="4" s="1"/>
  <c r="S57" i="4"/>
  <c r="R58" i="4"/>
  <c r="S58" i="4"/>
  <c r="T58" i="4"/>
  <c r="U58" i="4"/>
  <c r="V58" i="4" s="1"/>
  <c r="R59" i="4"/>
  <c r="S59" i="4"/>
  <c r="T59" i="4"/>
  <c r="U59" i="4" s="1"/>
  <c r="V59" i="4" s="1"/>
  <c r="R60" i="4"/>
  <c r="T60" i="4" s="1"/>
  <c r="U60" i="4" s="1"/>
  <c r="V60" i="4" s="1"/>
  <c r="S60" i="4"/>
  <c r="R61" i="4"/>
  <c r="T61" i="4" s="1"/>
  <c r="U61" i="4" s="1"/>
  <c r="V61" i="4" s="1"/>
  <c r="S61" i="4"/>
  <c r="R62" i="4"/>
  <c r="S62" i="4"/>
  <c r="T62" i="4"/>
  <c r="U62" i="4"/>
  <c r="V62" i="4" s="1"/>
  <c r="R63" i="4"/>
  <c r="S63" i="4"/>
  <c r="T63" i="4"/>
  <c r="U63" i="4" s="1"/>
  <c r="V63" i="4" s="1"/>
  <c r="R64" i="4"/>
  <c r="T64" i="4" s="1"/>
  <c r="U64" i="4" s="1"/>
  <c r="V64" i="4" s="1"/>
  <c r="S64" i="4"/>
  <c r="R65" i="4"/>
  <c r="T65" i="4" s="1"/>
  <c r="U65" i="4" s="1"/>
  <c r="V65" i="4" s="1"/>
  <c r="S65" i="4"/>
  <c r="R66" i="4"/>
  <c r="S66" i="4"/>
  <c r="T66" i="4"/>
  <c r="U66" i="4"/>
  <c r="V66" i="4" s="1"/>
  <c r="R67" i="4"/>
  <c r="S67" i="4"/>
  <c r="T67" i="4"/>
  <c r="U67" i="4" s="1"/>
  <c r="V67" i="4" s="1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U6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R9" i="4"/>
  <c r="T9" i="4" s="1"/>
  <c r="U9" i="4" s="1"/>
  <c r="V9" i="4" s="1"/>
  <c r="S9" i="4"/>
  <c r="R10" i="4"/>
  <c r="S10" i="4"/>
  <c r="T10" i="4"/>
  <c r="U10" i="4" s="1"/>
  <c r="V10" i="4" s="1"/>
  <c r="R11" i="4"/>
  <c r="T11" i="4" s="1"/>
  <c r="U11" i="4" s="1"/>
  <c r="V11" i="4" s="1"/>
  <c r="S11" i="4"/>
  <c r="R12" i="4"/>
  <c r="T12" i="4" s="1"/>
  <c r="U12" i="4" s="1"/>
  <c r="V12" i="4" s="1"/>
  <c r="S12" i="4"/>
  <c r="R13" i="4"/>
  <c r="T13" i="4" s="1"/>
  <c r="U13" i="4" s="1"/>
  <c r="V13" i="4" s="1"/>
  <c r="S13" i="4"/>
  <c r="R14" i="4"/>
  <c r="T14" i="4" s="1"/>
  <c r="U14" i="4" s="1"/>
  <c r="V14" i="4" s="1"/>
  <c r="S14" i="4"/>
  <c r="R15" i="4"/>
  <c r="S15" i="4"/>
  <c r="T15" i="4"/>
  <c r="U15" i="4" s="1"/>
  <c r="V15" i="4" s="1"/>
  <c r="R16" i="4"/>
  <c r="T16" i="4" s="1"/>
  <c r="U16" i="4" s="1"/>
  <c r="V16" i="4" s="1"/>
  <c r="S16" i="4"/>
  <c r="R17" i="4"/>
  <c r="S17" i="4"/>
  <c r="T17" i="4"/>
  <c r="U17" i="4" s="1"/>
  <c r="V17" i="4" s="1"/>
  <c r="R18" i="4"/>
  <c r="T18" i="4" s="1"/>
  <c r="U18" i="4" s="1"/>
  <c r="V18" i="4" s="1"/>
  <c r="S18" i="4"/>
  <c r="R19" i="4"/>
  <c r="T19" i="4" s="1"/>
  <c r="U19" i="4" s="1"/>
  <c r="V19" i="4" s="1"/>
  <c r="S19" i="4"/>
  <c r="R20" i="4"/>
  <c r="S20" i="4"/>
  <c r="T20" i="4"/>
  <c r="U20" i="4"/>
  <c r="V20" i="4" s="1"/>
  <c r="R21" i="4"/>
  <c r="T21" i="4" s="1"/>
  <c r="U21" i="4" s="1"/>
  <c r="V21" i="4" s="1"/>
  <c r="S21" i="4"/>
  <c r="R22" i="4"/>
  <c r="T22" i="4" s="1"/>
  <c r="U22" i="4" s="1"/>
  <c r="V22" i="4" s="1"/>
  <c r="S22" i="4"/>
  <c r="R23" i="4"/>
  <c r="S23" i="4"/>
  <c r="T23" i="4"/>
  <c r="U23" i="4"/>
  <c r="V23" i="4" s="1"/>
  <c r="R24" i="4"/>
  <c r="T24" i="4" s="1"/>
  <c r="U24" i="4" s="1"/>
  <c r="V24" i="4" s="1"/>
  <c r="S24" i="4"/>
  <c r="R25" i="4"/>
  <c r="T25" i="4" s="1"/>
  <c r="U25" i="4" s="1"/>
  <c r="V25" i="4" s="1"/>
  <c r="S25" i="4"/>
  <c r="R26" i="4"/>
  <c r="T26" i="4" s="1"/>
  <c r="U26" i="4" s="1"/>
  <c r="V26" i="4" s="1"/>
  <c r="S26" i="4"/>
  <c r="R27" i="4"/>
  <c r="T27" i="4" s="1"/>
  <c r="U27" i="4" s="1"/>
  <c r="V27" i="4" s="1"/>
  <c r="S27" i="4"/>
  <c r="R28" i="4"/>
  <c r="S28" i="4"/>
  <c r="T28" i="4"/>
  <c r="U28" i="4" s="1"/>
  <c r="V28" i="4" s="1"/>
  <c r="R29" i="4"/>
  <c r="T29" i="4" s="1"/>
  <c r="U29" i="4" s="1"/>
  <c r="V29" i="4" s="1"/>
  <c r="S29" i="4"/>
  <c r="R30" i="4"/>
  <c r="T30" i="4" s="1"/>
  <c r="U30" i="4" s="1"/>
  <c r="V30" i="4" s="1"/>
  <c r="S30" i="4"/>
  <c r="R31" i="4"/>
  <c r="S31" i="4"/>
  <c r="T31" i="4"/>
  <c r="U31" i="4" s="1"/>
  <c r="V31" i="4" s="1"/>
  <c r="R32" i="4"/>
  <c r="T32" i="4" s="1"/>
  <c r="U32" i="4" s="1"/>
  <c r="V32" i="4" s="1"/>
  <c r="S32" i="4"/>
  <c r="R33" i="4"/>
  <c r="S33" i="4"/>
  <c r="T33" i="4"/>
  <c r="U33" i="4" s="1"/>
  <c r="V33" i="4" s="1"/>
  <c r="R34" i="4"/>
  <c r="T34" i="4" s="1"/>
  <c r="U34" i="4" s="1"/>
  <c r="V34" i="4" s="1"/>
  <c r="S34" i="4"/>
  <c r="R35" i="4"/>
  <c r="T35" i="4" s="1"/>
  <c r="U35" i="4" s="1"/>
  <c r="V35" i="4" s="1"/>
  <c r="S35" i="4"/>
  <c r="R36" i="4"/>
  <c r="S36" i="4"/>
  <c r="T36" i="4"/>
  <c r="U36" i="4" s="1"/>
  <c r="V36" i="4" s="1"/>
  <c r="S8" i="4"/>
  <c r="R8" i="4"/>
  <c r="T8" i="4" s="1"/>
  <c r="U8" i="4" s="1"/>
  <c r="V8" i="4" s="1"/>
  <c r="R7" i="4"/>
  <c r="T7" i="4" s="1"/>
  <c r="U7" i="4" s="1"/>
  <c r="V7" i="4" s="1"/>
  <c r="S7" i="4"/>
  <c r="L24" i="4"/>
  <c r="K24" i="4"/>
  <c r="E24" i="4"/>
  <c r="D24" i="4"/>
  <c r="L23" i="4"/>
  <c r="K23" i="4"/>
  <c r="E23" i="4"/>
  <c r="D23" i="4"/>
  <c r="L22" i="4"/>
  <c r="K22" i="4"/>
  <c r="E22" i="4"/>
  <c r="D22" i="4"/>
  <c r="L21" i="4"/>
  <c r="K21" i="4"/>
  <c r="E21" i="4"/>
  <c r="D21" i="4"/>
  <c r="L20" i="4"/>
  <c r="K20" i="4"/>
  <c r="E20" i="4"/>
  <c r="D20" i="4"/>
  <c r="L19" i="4"/>
  <c r="K19" i="4"/>
  <c r="E19" i="4"/>
  <c r="D19" i="4"/>
  <c r="L18" i="4"/>
  <c r="K18" i="4"/>
  <c r="E18" i="4"/>
  <c r="D18" i="4"/>
  <c r="L17" i="4"/>
  <c r="K17" i="4"/>
  <c r="E17" i="4"/>
  <c r="D17" i="4"/>
  <c r="L16" i="4"/>
  <c r="K16" i="4"/>
  <c r="E16" i="4"/>
  <c r="D16" i="4"/>
  <c r="L15" i="4"/>
  <c r="K15" i="4"/>
  <c r="E15" i="4"/>
  <c r="D15" i="4"/>
  <c r="L14" i="4"/>
  <c r="K14" i="4"/>
  <c r="E14" i="4"/>
  <c r="D14" i="4"/>
  <c r="L13" i="4"/>
  <c r="K13" i="4"/>
  <c r="E13" i="4"/>
  <c r="D13" i="4"/>
  <c r="L12" i="4"/>
  <c r="K12" i="4"/>
  <c r="E12" i="4"/>
  <c r="D12" i="4"/>
  <c r="L11" i="4"/>
  <c r="K11" i="4"/>
  <c r="E11" i="4"/>
  <c r="D11" i="4"/>
  <c r="L10" i="4"/>
  <c r="K10" i="4"/>
  <c r="E10" i="4"/>
  <c r="D10" i="4"/>
  <c r="L9" i="4"/>
  <c r="K9" i="4"/>
  <c r="E9" i="4"/>
  <c r="D9" i="4"/>
  <c r="L8" i="4"/>
  <c r="K8" i="4"/>
  <c r="E8" i="4"/>
  <c r="D8" i="4"/>
  <c r="L7" i="4"/>
  <c r="K7" i="4"/>
  <c r="E7" i="4"/>
  <c r="D7" i="4"/>
  <c r="L24" i="2" l="1"/>
  <c r="K24" i="2"/>
  <c r="E24" i="2"/>
  <c r="D24" i="2"/>
  <c r="L23" i="2"/>
  <c r="K23" i="2"/>
  <c r="E23" i="2"/>
  <c r="D23" i="2"/>
  <c r="L22" i="2"/>
  <c r="K22" i="2"/>
  <c r="E22" i="2"/>
  <c r="D22" i="2"/>
  <c r="L21" i="2"/>
  <c r="K21" i="2"/>
  <c r="E21" i="2"/>
  <c r="D21" i="2"/>
  <c r="L20" i="2"/>
  <c r="K20" i="2"/>
  <c r="E20" i="2"/>
  <c r="D20" i="2"/>
  <c r="L19" i="2"/>
  <c r="K19" i="2"/>
  <c r="E19" i="2"/>
  <c r="D19" i="2"/>
  <c r="L18" i="2"/>
  <c r="K18" i="2"/>
  <c r="E18" i="2"/>
  <c r="D18" i="2"/>
  <c r="L17" i="2"/>
  <c r="K17" i="2"/>
  <c r="E17" i="2"/>
  <c r="D17" i="2"/>
  <c r="L16" i="2"/>
  <c r="K16" i="2"/>
  <c r="E16" i="2"/>
  <c r="D16" i="2"/>
  <c r="L15" i="2"/>
  <c r="K15" i="2"/>
  <c r="E15" i="2"/>
  <c r="D15" i="2"/>
  <c r="L14" i="2"/>
  <c r="K14" i="2"/>
  <c r="E14" i="2"/>
  <c r="D14" i="2"/>
  <c r="L13" i="2"/>
  <c r="K13" i="2"/>
  <c r="E13" i="2"/>
  <c r="D13" i="2"/>
  <c r="L12" i="2"/>
  <c r="K12" i="2"/>
  <c r="E12" i="2"/>
  <c r="D12" i="2"/>
  <c r="L11" i="2"/>
  <c r="K11" i="2"/>
  <c r="E11" i="2"/>
  <c r="D11" i="2"/>
  <c r="L10" i="2"/>
  <c r="K10" i="2"/>
  <c r="E10" i="2"/>
  <c r="D10" i="2"/>
  <c r="L9" i="2"/>
  <c r="K9" i="2"/>
  <c r="E9" i="2"/>
  <c r="D9" i="2"/>
  <c r="L8" i="2"/>
  <c r="K8" i="2"/>
  <c r="E8" i="2"/>
  <c r="D8" i="2"/>
  <c r="L7" i="2"/>
  <c r="K7" i="2"/>
  <c r="E7" i="2"/>
  <c r="D7" i="2"/>
  <c r="L24" i="1" l="1"/>
  <c r="K24" i="1"/>
  <c r="E24" i="1"/>
  <c r="D24" i="1"/>
  <c r="L23" i="1"/>
  <c r="K23" i="1"/>
  <c r="E23" i="1"/>
  <c r="D23" i="1"/>
  <c r="L22" i="1"/>
  <c r="K22" i="1"/>
  <c r="E22" i="1"/>
  <c r="D22" i="1"/>
  <c r="L21" i="1"/>
  <c r="K21" i="1"/>
  <c r="E21" i="1"/>
  <c r="D21" i="1"/>
  <c r="L20" i="1"/>
  <c r="K20" i="1"/>
  <c r="E20" i="1"/>
  <c r="D20" i="1"/>
  <c r="L19" i="1"/>
  <c r="K19" i="1"/>
  <c r="E19" i="1"/>
  <c r="D19" i="1"/>
  <c r="L18" i="1"/>
  <c r="K18" i="1"/>
  <c r="E18" i="1"/>
  <c r="D18" i="1"/>
  <c r="L17" i="1"/>
  <c r="K17" i="1"/>
  <c r="E17" i="1"/>
  <c r="D17" i="1"/>
  <c r="L16" i="1"/>
  <c r="K16" i="1"/>
  <c r="E16" i="1"/>
  <c r="D16" i="1"/>
  <c r="L15" i="1"/>
  <c r="K15" i="1"/>
  <c r="E15" i="1"/>
  <c r="D15" i="1"/>
  <c r="L14" i="1"/>
  <c r="K14" i="1"/>
  <c r="E14" i="1"/>
  <c r="D14" i="1"/>
  <c r="L13" i="1"/>
  <c r="K13" i="1"/>
  <c r="E13" i="1"/>
  <c r="D13" i="1"/>
  <c r="L12" i="1"/>
  <c r="K12" i="1"/>
  <c r="E12" i="1"/>
  <c r="D12" i="1"/>
  <c r="L11" i="1"/>
  <c r="K11" i="1"/>
  <c r="E11" i="1"/>
  <c r="D11" i="1"/>
  <c r="L10" i="1"/>
  <c r="K10" i="1"/>
  <c r="E10" i="1"/>
  <c r="D10" i="1"/>
  <c r="L9" i="1"/>
  <c r="K9" i="1"/>
  <c r="E9" i="1"/>
  <c r="D9" i="1"/>
  <c r="L8" i="1"/>
  <c r="K8" i="1"/>
  <c r="E8" i="1"/>
  <c r="D8" i="1"/>
  <c r="L7" i="1"/>
  <c r="K7" i="1"/>
  <c r="E7" i="1"/>
  <c r="D7" i="1"/>
</calcChain>
</file>

<file path=xl/sharedStrings.xml><?xml version="1.0" encoding="utf-8"?>
<sst xmlns="http://schemas.openxmlformats.org/spreadsheetml/2006/main" count="1345" uniqueCount="562">
  <si>
    <t>age</t>
  </si>
  <si>
    <t>unc</t>
  </si>
  <si>
    <t>Standard:</t>
  </si>
  <si>
    <t>"Normal" isochron ratios</t>
  </si>
  <si>
    <t>"Inverse" isochron ratios</t>
  </si>
  <si>
    <t xml:space="preserve"> Single spot age calculation, uncorrected for cHf</t>
  </si>
  <si>
    <t>Element concentrations</t>
  </si>
  <si>
    <t>Ref:</t>
  </si>
  <si>
    <t>Uncorrected</t>
  </si>
  <si>
    <t>Matrix-corrected</t>
  </si>
  <si>
    <t>Source Filename</t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</si>
  <si>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Lu/</t>
    </r>
    <r>
      <rPr>
        <vertAlign val="superscript"/>
        <sz val="11"/>
        <rFont val="Calibri"/>
        <family val="2"/>
      </rPr>
      <t>177</t>
    </r>
    <r>
      <rPr>
        <sz val="11"/>
        <rFont val="Calibri"/>
        <family val="2"/>
      </rPr>
      <t>Hf</t>
    </r>
  </si>
  <si>
    <t>± 2σ</t>
  </si>
  <si>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Lu/</t>
    </r>
    <r>
      <rPr>
        <b/>
        <vertAlign val="superscript"/>
        <sz val="11"/>
        <rFont val="Calibri"/>
        <family val="2"/>
      </rPr>
      <t>177</t>
    </r>
    <r>
      <rPr>
        <b/>
        <sz val="11"/>
        <rFont val="Calibri"/>
        <family val="2"/>
      </rPr>
      <t>Hf</t>
    </r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</si>
  <si>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Hf/</t>
    </r>
    <r>
      <rPr>
        <vertAlign val="superscript"/>
        <sz val="11"/>
        <rFont val="Calibri"/>
        <family val="2"/>
      </rPr>
      <t>177</t>
    </r>
    <r>
      <rPr>
        <sz val="11"/>
        <rFont val="Calibri"/>
        <family val="2"/>
      </rPr>
      <t>Hf</t>
    </r>
  </si>
  <si>
    <t>Rho</t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</si>
  <si>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Lu/</t>
    </r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Hf</t>
    </r>
  </si>
  <si>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Lu/</t>
    </r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Hf</t>
    </r>
  </si>
  <si>
    <r>
      <rPr>
        <vertAlign val="superscript"/>
        <sz val="11"/>
        <rFont val="Calibri"/>
        <family val="2"/>
      </rPr>
      <t>177</t>
    </r>
    <r>
      <rPr>
        <sz val="11"/>
        <rFont val="Calibri"/>
        <family val="2"/>
      </rPr>
      <t>Hf/</t>
    </r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Hf</t>
    </r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</si>
  <si>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Hf/</t>
    </r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</rPr>
      <t>Lu</t>
    </r>
  </si>
  <si>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Hf/</t>
    </r>
    <r>
      <rPr>
        <b/>
        <vertAlign val="superscript"/>
        <sz val="11"/>
        <rFont val="Calibri"/>
        <family val="2"/>
      </rPr>
      <t>176</t>
    </r>
    <r>
      <rPr>
        <b/>
        <sz val="11"/>
        <rFont val="Calibri"/>
        <family val="2"/>
      </rPr>
      <t>Lu</t>
    </r>
  </si>
  <si>
    <t>AGE</t>
  </si>
  <si>
    <t>%</t>
  </si>
  <si>
    <r>
      <rPr>
        <vertAlign val="superscript"/>
        <sz val="11"/>
        <rFont val="Calibri"/>
        <family val="2"/>
      </rPr>
      <t>24</t>
    </r>
    <r>
      <rPr>
        <sz val="11"/>
        <rFont val="Calibri"/>
        <family val="2"/>
      </rPr>
      <t>Mg (ppm)</t>
    </r>
  </si>
  <si>
    <r>
      <rPr>
        <vertAlign val="superscript"/>
        <sz val="11"/>
        <rFont val="Calibri"/>
        <family val="2"/>
      </rPr>
      <t>47</t>
    </r>
    <r>
      <rPr>
        <sz val="11"/>
        <rFont val="Calibri"/>
        <family val="2"/>
      </rPr>
      <t>Ti (ppm)</t>
    </r>
  </si>
  <si>
    <r>
      <rPr>
        <vertAlign val="superscript"/>
        <sz val="11"/>
        <rFont val="Calibri"/>
        <family val="2"/>
      </rPr>
      <t>57</t>
    </r>
    <r>
      <rPr>
        <sz val="11"/>
        <rFont val="Calibri"/>
        <family val="2"/>
      </rPr>
      <t>Fe (ppm)</t>
    </r>
  </si>
  <si>
    <r>
      <rPr>
        <vertAlign val="superscript"/>
        <sz val="11"/>
        <rFont val="Calibri"/>
        <family val="2"/>
      </rPr>
      <t>88</t>
    </r>
    <r>
      <rPr>
        <sz val="11"/>
        <rFont val="Calibri"/>
        <family val="2"/>
      </rPr>
      <t>Sr (ppm)</t>
    </r>
  </si>
  <si>
    <r>
      <rPr>
        <vertAlign val="superscript"/>
        <sz val="11"/>
        <rFont val="Calibri"/>
        <family val="2"/>
      </rPr>
      <t>89</t>
    </r>
    <r>
      <rPr>
        <sz val="11"/>
        <rFont val="Calibri"/>
        <family val="2"/>
      </rPr>
      <t>Y (ppm)</t>
    </r>
  </si>
  <si>
    <r>
      <rPr>
        <vertAlign val="superscript"/>
        <sz val="11"/>
        <rFont val="Calibri"/>
        <family val="2"/>
      </rPr>
      <t>90</t>
    </r>
    <r>
      <rPr>
        <sz val="11"/>
        <rFont val="Calibri"/>
        <family val="2"/>
      </rPr>
      <t>Zr (ppm)</t>
    </r>
  </si>
  <si>
    <r>
      <rPr>
        <vertAlign val="superscript"/>
        <sz val="11"/>
        <rFont val="Calibri"/>
        <family val="2"/>
      </rPr>
      <t>140</t>
    </r>
    <r>
      <rPr>
        <sz val="11"/>
        <rFont val="Calibri"/>
        <family val="2"/>
      </rPr>
      <t>Ce (ppm)</t>
    </r>
  </si>
  <si>
    <r>
      <rPr>
        <vertAlign val="superscript"/>
        <sz val="11"/>
        <rFont val="Calibri"/>
        <family val="2"/>
      </rPr>
      <t>146</t>
    </r>
    <r>
      <rPr>
        <sz val="11"/>
        <rFont val="Calibri"/>
        <family val="2"/>
      </rPr>
      <t>Nd (ppm)</t>
    </r>
  </si>
  <si>
    <r>
      <rPr>
        <vertAlign val="superscript"/>
        <sz val="11"/>
        <rFont val="Calibri"/>
        <family val="2"/>
      </rPr>
      <t>147</t>
    </r>
    <r>
      <rPr>
        <sz val="11"/>
        <rFont val="Calibri"/>
        <family val="2"/>
      </rPr>
      <t>Sm (ppm)</t>
    </r>
  </si>
  <si>
    <r>
      <rPr>
        <vertAlign val="superscript"/>
        <sz val="11"/>
        <rFont val="Calibri"/>
        <family val="2"/>
      </rPr>
      <t>172</t>
    </r>
    <r>
      <rPr>
        <sz val="11"/>
        <rFont val="Calibri"/>
        <family val="2"/>
      </rPr>
      <t>Yb (ppm)</t>
    </r>
  </si>
  <si>
    <r>
      <rPr>
        <vertAlign val="superscript"/>
        <sz val="11"/>
        <rFont val="Calibri"/>
        <family val="2"/>
      </rPr>
      <t>175</t>
    </r>
    <r>
      <rPr>
        <sz val="11"/>
        <rFont val="Calibri"/>
        <family val="2"/>
      </rPr>
      <t>Lu (ppm)</t>
    </r>
  </si>
  <si>
    <r>
      <rPr>
        <vertAlign val="superscript"/>
        <sz val="11"/>
        <rFont val="Calibri"/>
        <family val="2"/>
      </rPr>
      <t>178</t>
    </r>
    <r>
      <rPr>
        <sz val="11"/>
        <rFont val="Calibri"/>
        <family val="2"/>
      </rPr>
      <t>Hf (ppm)</t>
    </r>
  </si>
  <si>
    <t>final age:</t>
  </si>
  <si>
    <t>N/A - all samples contain too much common Hf</t>
  </si>
  <si>
    <t>&lt; DL</t>
  </si>
  <si>
    <t>MKED - 1.csv</t>
  </si>
  <si>
    <t>MKED - 2.csv</t>
  </si>
  <si>
    <t>MKED - 3.csv</t>
  </si>
  <si>
    <t>MKED - 4.csv</t>
  </si>
  <si>
    <t>MKED - 5.csv</t>
  </si>
  <si>
    <t>MKED - 6.csv</t>
  </si>
  <si>
    <t>MKED - 7.csv</t>
  </si>
  <si>
    <t>MKED - 8.csv</t>
  </si>
  <si>
    <t>MKED - 9.csv</t>
  </si>
  <si>
    <t>MKED - 10.csv</t>
  </si>
  <si>
    <t>MKED - 11.csv</t>
  </si>
  <si>
    <t>MKED - 12.csv</t>
  </si>
  <si>
    <t>MKED - 13.csv</t>
  </si>
  <si>
    <t>MKED - 14.csv</t>
  </si>
  <si>
    <t>MKED - 15.csv</t>
  </si>
  <si>
    <t>MKED - 16.csv</t>
  </si>
  <si>
    <t>MKED - 17.csv</t>
  </si>
  <si>
    <t>MKED - 18.csv</t>
  </si>
  <si>
    <t>MKED - 19.csv</t>
  </si>
  <si>
    <t>MKED - 20.csv</t>
  </si>
  <si>
    <t>MKED - 21.csv</t>
  </si>
  <si>
    <t>MKED - 22.csv</t>
  </si>
  <si>
    <t>MKED - 23.csv</t>
  </si>
  <si>
    <t>MKED - 24.csv</t>
  </si>
  <si>
    <t>MKED - 25.csv</t>
  </si>
  <si>
    <t>MKED - 26.csv</t>
  </si>
  <si>
    <t>MKED - 27.csv</t>
  </si>
  <si>
    <t>MKED - 28.csv</t>
  </si>
  <si>
    <t>MKED - 29.csv</t>
  </si>
  <si>
    <t>MKED - 30.csv</t>
  </si>
  <si>
    <t>MT elliott 1 - 1.csv</t>
  </si>
  <si>
    <t>MT elliott 1 - 10.csv</t>
  </si>
  <si>
    <t>MT elliott 1 - 11.csv</t>
  </si>
  <si>
    <t>MT elliott 1 - 12.csv</t>
  </si>
  <si>
    <t>MT elliott 1 - 13.csv</t>
  </si>
  <si>
    <t>MT elliott 1 - 14.csv</t>
  </si>
  <si>
    <t>MT elliott 1 - 15.csv</t>
  </si>
  <si>
    <t>MT elliott 1 - 16.csv</t>
  </si>
  <si>
    <t>MT elliott 1 - 17.csv</t>
  </si>
  <si>
    <t>MT elliott 1 - 18.csv</t>
  </si>
  <si>
    <t>MT elliott 1 - 19.csv</t>
  </si>
  <si>
    <t>MT elliott 1 - 2.csv</t>
  </si>
  <si>
    <t>MT elliott 1 - 20.csv</t>
  </si>
  <si>
    <t>MT elliott 1 - 21.csv</t>
  </si>
  <si>
    <t>MT elliott 1 - 22.csv</t>
  </si>
  <si>
    <t>MT elliott 1 - 23.csv</t>
  </si>
  <si>
    <t>MT elliott 1 - 24.csv</t>
  </si>
  <si>
    <t>MT elliott 1 - 25.csv</t>
  </si>
  <si>
    <t>MT elliott 1 - 26.csv</t>
  </si>
  <si>
    <t>MT elliott 1 - 27.csv</t>
  </si>
  <si>
    <t>MT elliott 1 - 28.csv</t>
  </si>
  <si>
    <t>MT elliott 1 - 29.csv</t>
  </si>
  <si>
    <t>MT elliott 1 - 3.csv</t>
  </si>
  <si>
    <t>MT elliott 1 - 30.csv</t>
  </si>
  <si>
    <t>MT elliott 1 - 4.csv</t>
  </si>
  <si>
    <t>MT elliott 1 - 5.csv</t>
  </si>
  <si>
    <t>MT elliott 1 - 6.csv</t>
  </si>
  <si>
    <t>MT elliott 1 - 7.csv</t>
  </si>
  <si>
    <t>MT elliott 1 - 8.csv</t>
  </si>
  <si>
    <t>MT elliott 1 - 9.csv</t>
  </si>
  <si>
    <t>overcorrected - can use ME as standard??</t>
  </si>
  <si>
    <t>019-1263-2 - 1.csv</t>
  </si>
  <si>
    <t>019-1263-2 - 10.csv</t>
  </si>
  <si>
    <t>019-1263-2 - 11.csv</t>
  </si>
  <si>
    <t>019-1263-2 - 12.csv</t>
  </si>
  <si>
    <t>019-1263-2 - 13.csv</t>
  </si>
  <si>
    <t>019-1263-2 - 14.csv</t>
  </si>
  <si>
    <t>019-1263-2 - 15.csv</t>
  </si>
  <si>
    <t>019-1263-2 - 16.csv</t>
  </si>
  <si>
    <t>019-1263-2 - 17.csv</t>
  </si>
  <si>
    <t>019-1263-2 - 18.csv</t>
  </si>
  <si>
    <t>019-1263-2 - 19.csv</t>
  </si>
  <si>
    <t>019-1263-2 - 2.csv</t>
  </si>
  <si>
    <t>019-1263-2 - 20.csv</t>
  </si>
  <si>
    <t>019-1263-2 - 21.csv</t>
  </si>
  <si>
    <t>019-1263-2 - 22.csv</t>
  </si>
  <si>
    <t>019-1263-2 - 23.csv</t>
  </si>
  <si>
    <t>019-1263-2 - 24.csv</t>
  </si>
  <si>
    <t>019-1263-2 - 25.csv</t>
  </si>
  <si>
    <t>019-1263-2 - 26.csv</t>
  </si>
  <si>
    <t>019-1263-2 - 27.csv</t>
  </si>
  <si>
    <t>019-1263-2 - 28.csv</t>
  </si>
  <si>
    <t>019-1263-2 - 29.csv</t>
  </si>
  <si>
    <t>019-1263-2 - 3.csv</t>
  </si>
  <si>
    <t>019-1263-2 - 30.csv</t>
  </si>
  <si>
    <t>019-1263-2 - 4.csv</t>
  </si>
  <si>
    <t>019-1263-2 - 5.csv</t>
  </si>
  <si>
    <t>019-1263-2 - 6.csv</t>
  </si>
  <si>
    <t>019-1263-2 - 7.csv</t>
  </si>
  <si>
    <t>019-1263-2 - 8.csv</t>
  </si>
  <si>
    <t>019-1263-2 - 9.csv</t>
  </si>
  <si>
    <t>017-1210 - dol - 1.csv</t>
  </si>
  <si>
    <t>017-1210 - dol - 10.csv</t>
  </si>
  <si>
    <t>017-1210 - dol - 11.csv</t>
  </si>
  <si>
    <t>017-1210 - dol - 12.csv</t>
  </si>
  <si>
    <t>017-1210 - dol - 13.csv</t>
  </si>
  <si>
    <t>017-1210 - dol - 14.csv</t>
  </si>
  <si>
    <t>017-1210 - dol - 15.csv</t>
  </si>
  <si>
    <t>017-1210 - dol - 16.csv</t>
  </si>
  <si>
    <t>017-1210 - dol - 17.csv</t>
  </si>
  <si>
    <t>017-1210 - dol - 18.csv</t>
  </si>
  <si>
    <t>017-1210 - dol - 19.csv</t>
  </si>
  <si>
    <t>017-1210 - dol - 2.csv</t>
  </si>
  <si>
    <t>017-1210 - dol - 20.csv</t>
  </si>
  <si>
    <t>017-1210 - dol - 21.csv</t>
  </si>
  <si>
    <t>017-1210 - dol - 22.csv</t>
  </si>
  <si>
    <t>017-1210 - dol - 23.csv</t>
  </si>
  <si>
    <t>017-1210 - dol - 3.csv</t>
  </si>
  <si>
    <t>017-1210 - dol - 4.csv</t>
  </si>
  <si>
    <t>017-1210 - dol - 5.csv</t>
  </si>
  <si>
    <t>017-1210 - dol - 6.csv</t>
  </si>
  <si>
    <t>017-1210 - dol - 7.csv</t>
  </si>
  <si>
    <t>017-1210 - dol - 8.csv</t>
  </si>
  <si>
    <t>017-1210 - dol - 9.csv</t>
  </si>
  <si>
    <t>017-1210 siderite - 1.csv</t>
  </si>
  <si>
    <t>017-1210 siderite - 2.csv</t>
  </si>
  <si>
    <t>017-1210 siderite - 3.csv</t>
  </si>
  <si>
    <t>017-1210 siderite - 4.csv</t>
  </si>
  <si>
    <t>017-1210 siderite - 5.csv</t>
  </si>
  <si>
    <t>017-1210 siderite - 6.csv</t>
  </si>
  <si>
    <t>017-1210 siderite - 7.csv</t>
  </si>
  <si>
    <t>017-1210 siderite - 8.csv</t>
  </si>
  <si>
    <t>017-1210 siderite - 9.csv</t>
  </si>
  <si>
    <t>017-1210 siderite - 10.csv</t>
  </si>
  <si>
    <t>017-1210 siderite - 11.csv</t>
  </si>
  <si>
    <t>017-1210 siderite - 12.csv</t>
  </si>
  <si>
    <t>017-1210 siderite - 13.csv</t>
  </si>
  <si>
    <t>017-1210 siderite - 14.csv</t>
  </si>
  <si>
    <t>017-1210 siderite - 15.csv</t>
  </si>
  <si>
    <t>017-1210 siderite - 16.csv</t>
  </si>
  <si>
    <t>x</t>
  </si>
  <si>
    <t>CHECK AGES!!!!!</t>
  </si>
  <si>
    <t>OD306 - 1.csv</t>
  </si>
  <si>
    <t>OD306 - 10.csv</t>
  </si>
  <si>
    <t>OD306 - 11.csv</t>
  </si>
  <si>
    <t>OD306 - 12.csv</t>
  </si>
  <si>
    <t>OD306 - 13.csv</t>
  </si>
  <si>
    <t>OD306 - 14.csv</t>
  </si>
  <si>
    <t>OD306 - 15.csv</t>
  </si>
  <si>
    <t>OD306 - 16.csv</t>
  </si>
  <si>
    <t>OD306 - 17.csv</t>
  </si>
  <si>
    <t>OD306 - 18.csv</t>
  </si>
  <si>
    <t>OD306 - 19.csv</t>
  </si>
  <si>
    <t>OD306 - 2.csv</t>
  </si>
  <si>
    <t>OD306 - 20.csv</t>
  </si>
  <si>
    <t>OD306 - 21.csv</t>
  </si>
  <si>
    <t>OD306 - 22.csv</t>
  </si>
  <si>
    <t>OD306 - 23.csv</t>
  </si>
  <si>
    <t>OD306 - 24.csv</t>
  </si>
  <si>
    <t>OD306 - 25.csv</t>
  </si>
  <si>
    <t>OD306 - 26.csv</t>
  </si>
  <si>
    <t>OD306 - 27.csv</t>
  </si>
  <si>
    <t>OD306 - 3.csv</t>
  </si>
  <si>
    <t>OD306 - 4.csv</t>
  </si>
  <si>
    <t>OD306 - 5.csv</t>
  </si>
  <si>
    <t>OD306 - 6.csv</t>
  </si>
  <si>
    <t>OD306 - 7.csv</t>
  </si>
  <si>
    <t>OD306 - 8.csv</t>
  </si>
  <si>
    <t>OD306 - 9.csv</t>
  </si>
  <si>
    <t>bamble - 1.csv</t>
  </si>
  <si>
    <t>bamble - 10.csv</t>
  </si>
  <si>
    <t>bamble - 11.csv</t>
  </si>
  <si>
    <t>bamble - 12.csv</t>
  </si>
  <si>
    <t>bamble - 13.csv</t>
  </si>
  <si>
    <t>bamble - 14.csv</t>
  </si>
  <si>
    <t>bamble - 15.csv</t>
  </si>
  <si>
    <t>bamble - 16.csv</t>
  </si>
  <si>
    <t>bamble - 17.csv</t>
  </si>
  <si>
    <t>bamble - 18.csv</t>
  </si>
  <si>
    <t>bamble - 19.csv</t>
  </si>
  <si>
    <t>bamble - 2.csv</t>
  </si>
  <si>
    <t>bamble - 20.csv</t>
  </si>
  <si>
    <t>bamble - 21.csv</t>
  </si>
  <si>
    <t>bamble - 22.csv</t>
  </si>
  <si>
    <t>bamble - 23.csv</t>
  </si>
  <si>
    <t>bamble - 24.csv</t>
  </si>
  <si>
    <t>bamble - 25.csv</t>
  </si>
  <si>
    <t>bamble - 26.csv</t>
  </si>
  <si>
    <t>bamble - 27.csv</t>
  </si>
  <si>
    <t>bamble - 3.csv</t>
  </si>
  <si>
    <t>bamble - 4.csv</t>
  </si>
  <si>
    <t>bamble - 5.csv</t>
  </si>
  <si>
    <t>bamble - 6.csv</t>
  </si>
  <si>
    <t>bamble - 7.csv</t>
  </si>
  <si>
    <t>bamble - 8.csv</t>
  </si>
  <si>
    <t>bamble - 9.csv</t>
  </si>
  <si>
    <t>HR - 1.csv</t>
  </si>
  <si>
    <t>HR - 10.csv</t>
  </si>
  <si>
    <t>HR - 11.csv</t>
  </si>
  <si>
    <t>HR - 12.csv</t>
  </si>
  <si>
    <t>HR - 13.csv</t>
  </si>
  <si>
    <t>HR - 14.csv</t>
  </si>
  <si>
    <t>HR - 15.csv</t>
  </si>
  <si>
    <t>HR - 16.csv</t>
  </si>
  <si>
    <t>HR - 17.csv</t>
  </si>
  <si>
    <t>HR - 18.csv</t>
  </si>
  <si>
    <t>HR - 19.csv</t>
  </si>
  <si>
    <t>HR - 2.csv</t>
  </si>
  <si>
    <t>HR - 20.csv</t>
  </si>
  <si>
    <t>HR - 21.csv</t>
  </si>
  <si>
    <t>HR - 22.csv</t>
  </si>
  <si>
    <t>HR - 23.csv</t>
  </si>
  <si>
    <t>HR - 24.csv</t>
  </si>
  <si>
    <t>HR - 25.csv</t>
  </si>
  <si>
    <t>HR - 26.csv</t>
  </si>
  <si>
    <t>HR - 27.csv</t>
  </si>
  <si>
    <t>HR - 3.csv</t>
  </si>
  <si>
    <t>HR - 4.csv</t>
  </si>
  <si>
    <t>HR - 5.csv</t>
  </si>
  <si>
    <t>HR - 6.csv</t>
  </si>
  <si>
    <t>HR - 7.csv</t>
  </si>
  <si>
    <t>HR - 8.csv</t>
  </si>
  <si>
    <t>HR - 9.csv</t>
  </si>
  <si>
    <t>019-1315 ap - 1.csv</t>
  </si>
  <si>
    <t>019-1315 ap - 10.csv</t>
  </si>
  <si>
    <t>019-1315 ap - 11.csv</t>
  </si>
  <si>
    <t>019-1315 ap - 12.csv</t>
  </si>
  <si>
    <t>019-1315 ap - 13.csv</t>
  </si>
  <si>
    <t>019-1315 ap - 14.csv</t>
  </si>
  <si>
    <t>019-1315 ap - 15.csv</t>
  </si>
  <si>
    <t>019-1315 ap - 16.csv</t>
  </si>
  <si>
    <t>019-1315 ap - 17.csv</t>
  </si>
  <si>
    <t>019-1315 ap - 18.csv</t>
  </si>
  <si>
    <t>019-1315 ap - 19.csv</t>
  </si>
  <si>
    <t>019-1315 ap - 2.csv</t>
  </si>
  <si>
    <t>019-1315 ap - 20.csv</t>
  </si>
  <si>
    <t>019-1315 ap - 21.csv</t>
  </si>
  <si>
    <t>019-1315 ap - 22.csv</t>
  </si>
  <si>
    <t>019-1315 ap - 23.csv</t>
  </si>
  <si>
    <t>019-1315 ap - 24.csv</t>
  </si>
  <si>
    <t>019-1315 ap - 25.csv</t>
  </si>
  <si>
    <t>019-1315 ap - 26.csv</t>
  </si>
  <si>
    <t>019-1315 ap - 27.csv</t>
  </si>
  <si>
    <t>019-1315 ap - 28.csv</t>
  </si>
  <si>
    <t>019-1315 ap - 29.csv</t>
  </si>
  <si>
    <t>019-1315 ap - 3.csv</t>
  </si>
  <si>
    <t>019-1315 ap - 4.csv</t>
  </si>
  <si>
    <t>019-1315 ap - 5.csv</t>
  </si>
  <si>
    <t>019-1315 ap - 6.csv</t>
  </si>
  <si>
    <t>019-1315 ap - 7.csv</t>
  </si>
  <si>
    <t>019-1315 ap - 8.csv</t>
  </si>
  <si>
    <t>019-1315 ap - 9.csv</t>
  </si>
  <si>
    <t>unc*</t>
  </si>
  <si>
    <t>*excluding decay constant uncertainty</t>
  </si>
  <si>
    <t>019-1354-1 ap - 1.csv</t>
  </si>
  <si>
    <t>019-1354-1 ap - 10.csv</t>
  </si>
  <si>
    <t>019-1354-1 ap - 11.csv</t>
  </si>
  <si>
    <t>019-1354-1 ap - 12.csv</t>
  </si>
  <si>
    <t>019-1354-1 ap - 13.csv</t>
  </si>
  <si>
    <t>019-1354-1 ap - 14.csv</t>
  </si>
  <si>
    <t>019-1354-1 ap - 2.csv</t>
  </si>
  <si>
    <t>019-1354-1 ap - 3.csv</t>
  </si>
  <si>
    <t>019-1354-1 ap - 4.csv</t>
  </si>
  <si>
    <t>019-1354-1 ap - 5.csv</t>
  </si>
  <si>
    <t>019-1354-1 ap - 6.csv</t>
  </si>
  <si>
    <t>019-1354-1 ap - 7.csv</t>
  </si>
  <si>
    <t>019-1354-1 ap - 8.csv</t>
  </si>
  <si>
    <t>019-1354-1 ap - 9.csv</t>
  </si>
  <si>
    <t>*uncorrected</t>
  </si>
  <si>
    <t>ME1 - 1.csv</t>
  </si>
  <si>
    <t>ME1 - 10.csv</t>
  </si>
  <si>
    <t>ME1 - 11.csv</t>
  </si>
  <si>
    <t>ME1 - 12.csv</t>
  </si>
  <si>
    <t>ME1 - 13.csv</t>
  </si>
  <si>
    <t>ME1 - 14.csv</t>
  </si>
  <si>
    <t>ME1 - 15.csv</t>
  </si>
  <si>
    <t>ME1 - 16.csv</t>
  </si>
  <si>
    <t>ME1 - 17.csv</t>
  </si>
  <si>
    <t>ME1 - 18.csv</t>
  </si>
  <si>
    <t>ME1 - 19.csv</t>
  </si>
  <si>
    <t>ME1 - 2.csv</t>
  </si>
  <si>
    <t>ME1 - 20.csv</t>
  </si>
  <si>
    <t>ME1 - 21.csv</t>
  </si>
  <si>
    <t>ME1 - 22.csv</t>
  </si>
  <si>
    <t>ME1 - 23.csv</t>
  </si>
  <si>
    <t>ME1 - 24.csv</t>
  </si>
  <si>
    <t>ME1 - 25.csv</t>
  </si>
  <si>
    <t>ME1 - 3.csv</t>
  </si>
  <si>
    <t>ME1 - 4.csv</t>
  </si>
  <si>
    <t>ME1 - 5.csv</t>
  </si>
  <si>
    <t>ME1 - 6.csv</t>
  </si>
  <si>
    <t>ME1 - 7.csv</t>
  </si>
  <si>
    <t>ME1 - 8.csv</t>
  </si>
  <si>
    <t>ME1 - 9.csv</t>
  </si>
  <si>
    <t>undercorrected - can use ME as standard??</t>
  </si>
  <si>
    <t>019-1263 - 10.csv</t>
  </si>
  <si>
    <t>019-1263 - 11.csv</t>
  </si>
  <si>
    <t>019-1263 - 12.csv</t>
  </si>
  <si>
    <t>019-1263 - 13.csv</t>
  </si>
  <si>
    <t>019-1263 - 14.csv</t>
  </si>
  <si>
    <t>019-1263 - 15.csv</t>
  </si>
  <si>
    <t>019-1263 - 2.csv</t>
  </si>
  <si>
    <t>019-1263 - 3.csv</t>
  </si>
  <si>
    <t>019-1263 - 4.csv</t>
  </si>
  <si>
    <t>019-1263 - 5.csv</t>
  </si>
  <si>
    <t>019-1263 - 6.csv</t>
  </si>
  <si>
    <t>019-1263 - 7.csv</t>
  </si>
  <si>
    <t>019-1263 - 8.csv</t>
  </si>
  <si>
    <t>019-1263 - 9.csv</t>
  </si>
  <si>
    <t>019-1552 - 1.csv</t>
  </si>
  <si>
    <t>019-1552 - 10.csv</t>
  </si>
  <si>
    <t>019-1552 - 11.csv</t>
  </si>
  <si>
    <t>019-1552 - 12.csv</t>
  </si>
  <si>
    <t>019-1552 - 13.csv</t>
  </si>
  <si>
    <t>019-1552 - 14.csv</t>
  </si>
  <si>
    <t>019-1552 - 15.csv</t>
  </si>
  <si>
    <t>019-1552 - 16.csv</t>
  </si>
  <si>
    <t>019-1552 - 17.csv</t>
  </si>
  <si>
    <t>019-1552 - 18.csv</t>
  </si>
  <si>
    <t>019-1552 - 19.csv</t>
  </si>
  <si>
    <t>019-1552 - 2.csv</t>
  </si>
  <si>
    <t>019-1552 - 20.csv</t>
  </si>
  <si>
    <t>019-1552 - 21.csv</t>
  </si>
  <si>
    <t>019-1552 - 22.csv</t>
  </si>
  <si>
    <t>019-1552 - 23.csv</t>
  </si>
  <si>
    <t>019-1552 - 24.csv</t>
  </si>
  <si>
    <t>019-1552 - 25.csv</t>
  </si>
  <si>
    <t>019-1552 - 26.csv</t>
  </si>
  <si>
    <t>019-1552 - 27.csv</t>
  </si>
  <si>
    <t>019-1552 - 28.csv</t>
  </si>
  <si>
    <t>019-1552 - 3.csv</t>
  </si>
  <si>
    <t>019-1552 - 4.csv</t>
  </si>
  <si>
    <t>019-1552 - 5.csv</t>
  </si>
  <si>
    <t>019-1552 - 6.csv</t>
  </si>
  <si>
    <t>019-1552 - 7.csv</t>
  </si>
  <si>
    <t>019-1552 - 8.csv</t>
  </si>
  <si>
    <t>019-1552 - 9.csv</t>
  </si>
  <si>
    <t>019-1574-2 - 1.csv</t>
  </si>
  <si>
    <t>019-1574-2 - 10.csv</t>
  </si>
  <si>
    <t>019-1574-2 - 11.csv</t>
  </si>
  <si>
    <t>019-1574-2 - 12.csv</t>
  </si>
  <si>
    <t>019-1574-2 - 13.csv</t>
  </si>
  <si>
    <t>019-1574-2 - 14.csv</t>
  </si>
  <si>
    <t>019-1574-2 - 15.csv</t>
  </si>
  <si>
    <t>019-1574-2 - 16.csv</t>
  </si>
  <si>
    <t>019-1574-2 - 17.csv</t>
  </si>
  <si>
    <t>019-1574-2 - 18.csv</t>
  </si>
  <si>
    <t>019-1574-2 - 19.csv</t>
  </si>
  <si>
    <t>019-1574-2 - 2.csv</t>
  </si>
  <si>
    <t>019-1574-2 - 20.csv</t>
  </si>
  <si>
    <t>019-1574-2 - 3.csv</t>
  </si>
  <si>
    <t>019-1574-2 - 4.csv</t>
  </si>
  <si>
    <t>019-1574-2 - 5.csv</t>
  </si>
  <si>
    <t>019-1574-2 - 6.csv</t>
  </si>
  <si>
    <t>019-1574-2 - 7.csv</t>
  </si>
  <si>
    <t>019-1574-2 - 8.csv</t>
  </si>
  <si>
    <t>019-1574-2 - 9.csv</t>
  </si>
  <si>
    <t>019-1846 - 1.csv</t>
  </si>
  <si>
    <t>019-1846 - 10.csv</t>
  </si>
  <si>
    <t>019-1846 - 11.csv</t>
  </si>
  <si>
    <t>019-1846 - 12.csv</t>
  </si>
  <si>
    <t>019-1846 - 13.csv</t>
  </si>
  <si>
    <t>019-1846 - 14.csv</t>
  </si>
  <si>
    <t>019-1846 - 15.csv</t>
  </si>
  <si>
    <t>019-1846 - 16.csv</t>
  </si>
  <si>
    <t>019-1846 - 17.csv</t>
  </si>
  <si>
    <t>019-1846 - 18.csv</t>
  </si>
  <si>
    <t>019-1846 - 19.csv</t>
  </si>
  <si>
    <t>019-1846 - 2.csv</t>
  </si>
  <si>
    <t>019-1846 - 20.csv</t>
  </si>
  <si>
    <t>019-1846 - 3.csv</t>
  </si>
  <si>
    <t>019-1846 - 4.csv</t>
  </si>
  <si>
    <t>019-1846 - 5.csv</t>
  </si>
  <si>
    <t>019-1846 - 6.csv</t>
  </si>
  <si>
    <t>019-1846 - 7.csv</t>
  </si>
  <si>
    <t>019-1846 - 8.csv</t>
  </si>
  <si>
    <t>019-1846 - 9.csv</t>
  </si>
  <si>
    <t>19-1414 ap Luhf - 1.csv</t>
  </si>
  <si>
    <t>19-1414 ap Luhf - 10.csv</t>
  </si>
  <si>
    <t>19-1414 ap Luhf - 11.csv</t>
  </si>
  <si>
    <t>19-1414 ap Luhf - 12.csv</t>
  </si>
  <si>
    <t>19-1414 ap Luhf - 13.csv</t>
  </si>
  <si>
    <t>19-1414 ap Luhf - 14.csv</t>
  </si>
  <si>
    <t>19-1414 ap Luhf - 15.csv</t>
  </si>
  <si>
    <t>19-1414 ap Luhf - 16.csv</t>
  </si>
  <si>
    <t>19-1414 ap Luhf - 17.csv</t>
  </si>
  <si>
    <t>19-1414 ap Luhf - 18.csv</t>
  </si>
  <si>
    <t>19-1414 ap Luhf - 19.csv</t>
  </si>
  <si>
    <t>19-1414 ap Luhf - 2.csv</t>
  </si>
  <si>
    <t>19-1414 ap Luhf - 20.csv</t>
  </si>
  <si>
    <t>19-1414 ap Luhf - 21.csv</t>
  </si>
  <si>
    <t>19-1414 ap Luhf - 22.csv</t>
  </si>
  <si>
    <t>19-1414 ap Luhf - 23.csv</t>
  </si>
  <si>
    <t>19-1414 ap Luhf - 24.csv</t>
  </si>
  <si>
    <t>19-1414 ap Luhf - 25.csv</t>
  </si>
  <si>
    <t>19-1414 ap Luhf - 26.csv</t>
  </si>
  <si>
    <t>19-1414 ap Luhf - 27.csv</t>
  </si>
  <si>
    <t>19-1414 ap Luhf - 28.csv</t>
  </si>
  <si>
    <t>19-1414 ap Luhf - 29.csv</t>
  </si>
  <si>
    <t>19-1414 ap Luhf - 3.csv</t>
  </si>
  <si>
    <t>19-1414 ap Luhf - 30.csv</t>
  </si>
  <si>
    <t>19-1414 ap Luhf - 31.csv</t>
  </si>
  <si>
    <t>19-1414 ap Luhf - 32.csv</t>
  </si>
  <si>
    <t>19-1414 ap Luhf - 33.csv</t>
  </si>
  <si>
    <t>19-1414 ap Luhf - 34.csv</t>
  </si>
  <si>
    <t>19-1414 ap Luhf - 35.csv</t>
  </si>
  <si>
    <t>19-1414 ap Luhf - 36.csv</t>
  </si>
  <si>
    <t>19-1414 ap Luhf - 37.csv</t>
  </si>
  <si>
    <t>19-1414 ap Luhf - 38.csv</t>
  </si>
  <si>
    <t>19-1414 ap Luhf - 39.csv</t>
  </si>
  <si>
    <t>19-1414 ap Luhf - 4.csv</t>
  </si>
  <si>
    <t>19-1414 ap Luhf - 40.csv</t>
  </si>
  <si>
    <t>19-1414 ap Luhf - 5.csv</t>
  </si>
  <si>
    <t>19-1414 ap Luhf - 6.csv</t>
  </si>
  <si>
    <t>19-1414 ap Luhf - 7.csv</t>
  </si>
  <si>
    <t>19-1414 ap Luhf - 8.csv</t>
  </si>
  <si>
    <t>19-1414 ap Luhf - 9.csv</t>
  </si>
  <si>
    <r>
      <rPr>
        <vertAlign val="superscript"/>
        <sz val="11"/>
        <rFont val="Calibri"/>
        <family val="2"/>
      </rPr>
      <t>27</t>
    </r>
    <r>
      <rPr>
        <sz val="11"/>
        <rFont val="Calibri"/>
        <family val="2"/>
      </rPr>
      <t>Al (ppm)</t>
    </r>
  </si>
  <si>
    <t>&lt;0.000</t>
  </si>
  <si>
    <t>&lt;0.025</t>
  </si>
  <si>
    <t>&lt;0.022</t>
  </si>
  <si>
    <t>&lt;0.024</t>
  </si>
  <si>
    <t>&lt;0.023</t>
  </si>
  <si>
    <t>&lt;0.028</t>
  </si>
  <si>
    <t>&lt;0.001</t>
  </si>
  <si>
    <t>&lt;0.004</t>
  </si>
  <si>
    <t>&lt;0.005</t>
  </si>
  <si>
    <t>&lt;0.006</t>
  </si>
  <si>
    <t>177011 ap - 1.csv</t>
  </si>
  <si>
    <t>177011 ap - 10.csv</t>
  </si>
  <si>
    <t>177011 ap - 11.csv</t>
  </si>
  <si>
    <t>177011 ap - 12.csv</t>
  </si>
  <si>
    <t>177011 ap - 13.csv</t>
  </si>
  <si>
    <t>177011 ap - 14.csv</t>
  </si>
  <si>
    <t>177011 ap - 15.csv</t>
  </si>
  <si>
    <t>177011 ap - 16.csv</t>
  </si>
  <si>
    <t>177011 ap - 17.csv</t>
  </si>
  <si>
    <t>177011 ap - 18.csv</t>
  </si>
  <si>
    <t>177011 ap - 19.csv</t>
  </si>
  <si>
    <t>177011 ap - 2.csv</t>
  </si>
  <si>
    <t>177011 ap - 20.csv</t>
  </si>
  <si>
    <t>177011 ap - 21.csv</t>
  </si>
  <si>
    <t>177011 ap - 22.csv</t>
  </si>
  <si>
    <t>177011 ap - 23.csv</t>
  </si>
  <si>
    <t>177011 ap - 24.csv</t>
  </si>
  <si>
    <t>177011 ap - 25.csv</t>
  </si>
  <si>
    <t>177011 ap - 26.csv</t>
  </si>
  <si>
    <t>177011 ap - 27.csv</t>
  </si>
  <si>
    <t>177011 ap - 28.csv</t>
  </si>
  <si>
    <t>177011 ap - 29.csv</t>
  </si>
  <si>
    <t>177011 ap - 3.csv</t>
  </si>
  <si>
    <t>177011 ap - 30.csv</t>
  </si>
  <si>
    <t>177011 ap - 4.csv</t>
  </si>
  <si>
    <t>177011 ap - 5.csv</t>
  </si>
  <si>
    <t>177011 ap - 6.csv</t>
  </si>
  <si>
    <t>177011 ap - 7.csv</t>
  </si>
  <si>
    <t>177011 ap - 8.csv</t>
  </si>
  <si>
    <t>177011 ap - 9.csv</t>
  </si>
  <si>
    <t>1758-2 bast - 1.csv</t>
  </si>
  <si>
    <t>1758-2 bast - 10.csv</t>
  </si>
  <si>
    <t>1758-2 bast - 11.csv</t>
  </si>
  <si>
    <t>1758-2 bast - 12.csv</t>
  </si>
  <si>
    <t>1758-2 bast - 13.csv</t>
  </si>
  <si>
    <t>1758-2 bast - 14.csv</t>
  </si>
  <si>
    <t>1758-2 bast - 15.csv</t>
  </si>
  <si>
    <t>1758-2 bast - 16.csv</t>
  </si>
  <si>
    <t>1758-2 bast - 17.csv</t>
  </si>
  <si>
    <t>1758-2 bast - 18.csv</t>
  </si>
  <si>
    <t>1758-2 bast - 19.csv</t>
  </si>
  <si>
    <t>1758-2 bast - 2.csv</t>
  </si>
  <si>
    <t>1758-2 bast - 20.csv</t>
  </si>
  <si>
    <t>1758-2 bast - 21.csv</t>
  </si>
  <si>
    <t>1758-2 bast - 22.csv</t>
  </si>
  <si>
    <t>1758-2 bast - 23.csv</t>
  </si>
  <si>
    <t>1758-2 bast - 24.csv</t>
  </si>
  <si>
    <t>1758-2 bast - 25.csv</t>
  </si>
  <si>
    <t>1758-2 bast - 26.csv</t>
  </si>
  <si>
    <t>1758-2 bast - 27.csv</t>
  </si>
  <si>
    <t>1758-2 bast - 28.csv</t>
  </si>
  <si>
    <t>1758-2 bast - 29.csv</t>
  </si>
  <si>
    <t>1758-2 bast - 3.csv</t>
  </si>
  <si>
    <t>1758-2 bast - 30.csv</t>
  </si>
  <si>
    <t>1758-2 bast - 31.csv</t>
  </si>
  <si>
    <t>1758-2 bast - 32.csv</t>
  </si>
  <si>
    <t>1758-2 bast - 4.csv</t>
  </si>
  <si>
    <t>1758-2 bast - 5.csv</t>
  </si>
  <si>
    <t>1758-2 bast - 6.csv</t>
  </si>
  <si>
    <t>1758-2 bast - 7.csv</t>
  </si>
  <si>
    <t>1758-2 bast - 8.csv</t>
  </si>
  <si>
    <t>1758-2 bast - 9.csv</t>
  </si>
  <si>
    <t>019-1758-bast - 1.csv</t>
  </si>
  <si>
    <t>019-1758-bast - 10.csv</t>
  </si>
  <si>
    <t>019-1758-bast - 11.csv</t>
  </si>
  <si>
    <t>019-1758-bast - 12.csv</t>
  </si>
  <si>
    <t>019-1758-bast - 13.csv</t>
  </si>
  <si>
    <t>019-1758-bast - 14.csv</t>
  </si>
  <si>
    <t>019-1758-bast - 15.csv</t>
  </si>
  <si>
    <t>019-1758-bast - 16.csv</t>
  </si>
  <si>
    <t>019-1758-bast - 17.csv</t>
  </si>
  <si>
    <t>019-1758-bast - 18.csv</t>
  </si>
  <si>
    <t>019-1758-bast - 19.csv</t>
  </si>
  <si>
    <t>019-1758-bast - 2.csv</t>
  </si>
  <si>
    <t>019-1758-bast - 20.csv</t>
  </si>
  <si>
    <t>019-1758-bast - 21.csv</t>
  </si>
  <si>
    <t>019-1758-bast - 22.csv</t>
  </si>
  <si>
    <t>019-1758-bast - 23.csv</t>
  </si>
  <si>
    <t>019-1758-bast - 24.csv</t>
  </si>
  <si>
    <t>019-1758-bast - 25.csv</t>
  </si>
  <si>
    <t>019-1758-bast - 26.csv</t>
  </si>
  <si>
    <t>019-1758-bast - 27.csv</t>
  </si>
  <si>
    <t>019-1758-bast - 28.csv</t>
  </si>
  <si>
    <t>019-1758-bast - 29.csv</t>
  </si>
  <si>
    <t>019-1758-bast - 3.csv</t>
  </si>
  <si>
    <t>019-1758-bast - 30.csv</t>
  </si>
  <si>
    <t>019-1758-bast - 31.csv</t>
  </si>
  <si>
    <t>019-1758-bast - 32.csv</t>
  </si>
  <si>
    <t>019-1758-bast - 33.csv</t>
  </si>
  <si>
    <t>019-1758-bast - 34.csv</t>
  </si>
  <si>
    <t>019-1758-bast - 35.csv</t>
  </si>
  <si>
    <t>019-1758-bast - 36.csv</t>
  </si>
  <si>
    <t>019-1758-bast - 37.csv</t>
  </si>
  <si>
    <t>019-1758-bast - 38.csv</t>
  </si>
  <si>
    <t>019-1758-bast - 39.csv</t>
  </si>
  <si>
    <t>019-1758-bast - 4.csv</t>
  </si>
  <si>
    <t>019-1758-bast - 40.csv</t>
  </si>
  <si>
    <t>019-1758-bast - 5.csv</t>
  </si>
  <si>
    <t>019-1758-bast - 6.csv</t>
  </si>
  <si>
    <t>019-1758-bast - 7.csv</t>
  </si>
  <si>
    <t>019-1758-bast - 8.csv</t>
  </si>
  <si>
    <t>019-1758-bast - 9.csv</t>
  </si>
  <si>
    <t>*see 18_03_22 for rest of bastnasite and final age.</t>
  </si>
  <si>
    <t>not matrix corrected</t>
  </si>
  <si>
    <t>Not matrix corrected</t>
  </si>
  <si>
    <t>final age using all data (24_01_22 and 18_03_22)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</si>
</sst>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.00000"/>
    <numFmt numFmtId="168" formatCode="0.000E+00"/>
    <numFmt numFmtId="169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trike/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trike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Alignment="1">
      <alignment horizontal="center"/>
    </xf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164" fontId="0" fillId="0" borderId="0" xfId="0" applyNumberFormat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165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9" xfId="0" applyFont="1" applyBorder="1"/>
    <xf numFmtId="2" fontId="2" fillId="0" borderId="9" xfId="0" applyNumberFormat="1" applyFont="1" applyBorder="1"/>
    <xf numFmtId="165" fontId="2" fillId="0" borderId="9" xfId="0" applyNumberFormat="1" applyFont="1" applyBorder="1"/>
    <xf numFmtId="0" fontId="4" fillId="3" borderId="9" xfId="0" applyFont="1" applyFill="1" applyBorder="1"/>
    <xf numFmtId="165" fontId="4" fillId="3" borderId="9" xfId="0" applyNumberFormat="1" applyFont="1" applyFill="1" applyBorder="1"/>
    <xf numFmtId="165" fontId="2" fillId="3" borderId="9" xfId="0" applyNumberFormat="1" applyFont="1" applyFill="1" applyBorder="1"/>
    <xf numFmtId="164" fontId="2" fillId="3" borderId="9" xfId="0" applyNumberFormat="1" applyFont="1" applyFill="1" applyBorder="1"/>
    <xf numFmtId="164" fontId="4" fillId="3" borderId="10" xfId="0" applyNumberFormat="1" applyFont="1" applyFill="1" applyBorder="1"/>
    <xf numFmtId="0" fontId="0" fillId="0" borderId="9" xfId="0" applyBorder="1"/>
    <xf numFmtId="0" fontId="4" fillId="4" borderId="9" xfId="0" applyFont="1" applyFill="1" applyBorder="1"/>
    <xf numFmtId="165" fontId="4" fillId="4" borderId="9" xfId="0" applyNumberFormat="1" applyFont="1" applyFill="1" applyBorder="1"/>
    <xf numFmtId="0" fontId="2" fillId="4" borderId="9" xfId="0" applyFont="1" applyFill="1" applyBorder="1"/>
    <xf numFmtId="0" fontId="0" fillId="4" borderId="9" xfId="0" applyFill="1" applyBorder="1"/>
    <xf numFmtId="0" fontId="2" fillId="4" borderId="10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2" fillId="5" borderId="9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2" fillId="0" borderId="0" xfId="0" applyFont="1"/>
    <xf numFmtId="165" fontId="0" fillId="7" borderId="11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3" xfId="0" applyNumberForma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0" borderId="10" xfId="0" applyBorder="1"/>
    <xf numFmtId="2" fontId="4" fillId="3" borderId="16" xfId="0" applyNumberFormat="1" applyFont="1" applyFill="1" applyBorder="1"/>
    <xf numFmtId="165" fontId="4" fillId="3" borderId="16" xfId="0" applyNumberFormat="1" applyFont="1" applyFill="1" applyBorder="1"/>
    <xf numFmtId="165" fontId="0" fillId="3" borderId="16" xfId="0" applyNumberFormat="1" applyFill="1" applyBorder="1"/>
    <xf numFmtId="164" fontId="0" fillId="3" borderId="16" xfId="0" applyNumberFormat="1" applyFill="1" applyBorder="1"/>
    <xf numFmtId="164" fontId="0" fillId="3" borderId="15" xfId="0" applyNumberFormat="1" applyFill="1" applyBorder="1" applyAlignment="1">
      <alignment horizontal="center"/>
    </xf>
    <xf numFmtId="165" fontId="0" fillId="0" borderId="14" xfId="0" applyNumberFormat="1" applyBorder="1"/>
    <xf numFmtId="0" fontId="0" fillId="0" borderId="16" xfId="0" applyBorder="1"/>
    <xf numFmtId="2" fontId="4" fillId="4" borderId="16" xfId="0" applyNumberFormat="1" applyFont="1" applyFill="1" applyBorder="1"/>
    <xf numFmtId="165" fontId="4" fillId="4" borderId="16" xfId="0" applyNumberFormat="1" applyFont="1" applyFill="1" applyBorder="1"/>
    <xf numFmtId="164" fontId="0" fillId="4" borderId="16" xfId="0" applyNumberFormat="1" applyFill="1" applyBorder="1"/>
    <xf numFmtId="165" fontId="0" fillId="4" borderId="15" xfId="0" applyNumberFormat="1" applyFill="1" applyBorder="1"/>
    <xf numFmtId="164" fontId="0" fillId="0" borderId="0" xfId="0" applyNumberFormat="1"/>
    <xf numFmtId="164" fontId="4" fillId="0" borderId="0" xfId="0" applyNumberFormat="1" applyFont="1"/>
    <xf numFmtId="1" fontId="4" fillId="0" borderId="0" xfId="0" applyNumberFormat="1" applyFont="1"/>
    <xf numFmtId="9" fontId="4" fillId="0" borderId="7" xfId="1" applyFont="1" applyFill="1" applyBorder="1"/>
    <xf numFmtId="166" fontId="0" fillId="0" borderId="0" xfId="1" applyNumberFormat="1" applyFont="1" applyFill="1"/>
    <xf numFmtId="1" fontId="0" fillId="0" borderId="0" xfId="0" applyNumberFormat="1"/>
    <xf numFmtId="2" fontId="0" fillId="0" borderId="0" xfId="0" applyNumberFormat="1"/>
    <xf numFmtId="166" fontId="0" fillId="0" borderId="0" xfId="0" applyNumberFormat="1"/>
    <xf numFmtId="164" fontId="2" fillId="0" borderId="0" xfId="0" applyNumberFormat="1" applyFont="1"/>
    <xf numFmtId="164" fontId="2" fillId="0" borderId="7" xfId="0" applyNumberFormat="1" applyFont="1" applyBorder="1"/>
    <xf numFmtId="2" fontId="4" fillId="3" borderId="0" xfId="0" applyNumberFormat="1" applyFont="1" applyFill="1"/>
    <xf numFmtId="165" fontId="4" fillId="3" borderId="0" xfId="0" applyNumberFormat="1" applyFont="1" applyFill="1"/>
    <xf numFmtId="165" fontId="0" fillId="3" borderId="0" xfId="0" applyNumberFormat="1" applyFill="1"/>
    <xf numFmtId="164" fontId="0" fillId="3" borderId="0" xfId="0" applyNumberFormat="1" applyFill="1"/>
    <xf numFmtId="165" fontId="0" fillId="0" borderId="17" xfId="0" applyNumberFormat="1" applyBorder="1"/>
    <xf numFmtId="2" fontId="4" fillId="4" borderId="0" xfId="0" applyNumberFormat="1" applyFont="1" applyFill="1"/>
    <xf numFmtId="165" fontId="4" fillId="4" borderId="0" xfId="0" applyNumberFormat="1" applyFont="1" applyFill="1"/>
    <xf numFmtId="164" fontId="0" fillId="4" borderId="0" xfId="0" applyNumberFormat="1" applyFill="1"/>
    <xf numFmtId="165" fontId="0" fillId="4" borderId="7" xfId="0" applyNumberFormat="1" applyFill="1" applyBorder="1"/>
    <xf numFmtId="0" fontId="6" fillId="0" borderId="0" xfId="0" applyFont="1"/>
    <xf numFmtId="0" fontId="0" fillId="4" borderId="0" xfId="0" applyFill="1"/>
    <xf numFmtId="0" fontId="0" fillId="4" borderId="7" xfId="0" applyFill="1" applyBorder="1"/>
    <xf numFmtId="0" fontId="0" fillId="3" borderId="0" xfId="0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165" fontId="0" fillId="4" borderId="16" xfId="0" applyNumberFormat="1" applyFill="1" applyBorder="1" applyAlignment="1">
      <alignment horizontal="center"/>
    </xf>
    <xf numFmtId="165" fontId="0" fillId="4" borderId="15" xfId="0" applyNumberFormat="1" applyFill="1" applyBorder="1" applyAlignment="1">
      <alignment horizontal="center"/>
    </xf>
    <xf numFmtId="0" fontId="0" fillId="3" borderId="0" xfId="0" applyFill="1"/>
    <xf numFmtId="0" fontId="0" fillId="0" borderId="0" xfId="0" applyFont="1"/>
    <xf numFmtId="167" fontId="4" fillId="4" borderId="16" xfId="0" applyNumberFormat="1" applyFont="1" applyFill="1" applyBorder="1"/>
    <xf numFmtId="167" fontId="4" fillId="4" borderId="0" xfId="0" applyNumberFormat="1" applyFont="1" applyFill="1" applyBorder="1"/>
    <xf numFmtId="1" fontId="4" fillId="0" borderId="0" xfId="0" applyNumberFormat="1" applyFont="1" applyBorder="1"/>
    <xf numFmtId="9" fontId="4" fillId="0" borderId="0" xfId="1" applyFont="1" applyFill="1" applyBorder="1"/>
    <xf numFmtId="0" fontId="0" fillId="0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/>
    <xf numFmtId="2" fontId="8" fillId="3" borderId="0" xfId="0" applyNumberFormat="1" applyFont="1" applyFill="1"/>
    <xf numFmtId="165" fontId="8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2" fontId="8" fillId="4" borderId="0" xfId="0" applyNumberFormat="1" applyFont="1" applyFill="1"/>
    <xf numFmtId="165" fontId="8" fillId="4" borderId="0" xfId="0" applyNumberFormat="1" applyFont="1" applyFill="1"/>
    <xf numFmtId="0" fontId="7" fillId="4" borderId="0" xfId="0" applyFont="1" applyFill="1"/>
    <xf numFmtId="0" fontId="0" fillId="0" borderId="0" xfId="0" applyFont="1" applyFill="1"/>
    <xf numFmtId="167" fontId="4" fillId="0" borderId="16" xfId="0" applyNumberFormat="1" applyFont="1" applyFill="1" applyBorder="1"/>
    <xf numFmtId="1" fontId="4" fillId="0" borderId="0" xfId="0" applyNumberFormat="1" applyFont="1" applyFill="1"/>
    <xf numFmtId="167" fontId="4" fillId="0" borderId="0" xfId="0" applyNumberFormat="1" applyFont="1" applyFill="1" applyBorder="1"/>
    <xf numFmtId="1" fontId="4" fillId="0" borderId="0" xfId="0" applyNumberFormat="1" applyFont="1" applyFill="1" applyBorder="1"/>
    <xf numFmtId="1" fontId="4" fillId="4" borderId="0" xfId="0" applyNumberFormat="1" applyFont="1" applyFill="1"/>
    <xf numFmtId="9" fontId="4" fillId="4" borderId="7" xfId="1" applyFont="1" applyFill="1" applyBorder="1"/>
    <xf numFmtId="1" fontId="4" fillId="4" borderId="0" xfId="0" applyNumberFormat="1" applyFont="1" applyFill="1" applyBorder="1"/>
    <xf numFmtId="9" fontId="4" fillId="4" borderId="0" xfId="1" applyFont="1" applyFill="1" applyBorder="1"/>
    <xf numFmtId="0" fontId="0" fillId="8" borderId="0" xfId="0" applyFont="1" applyFill="1"/>
    <xf numFmtId="167" fontId="8" fillId="4" borderId="0" xfId="0" applyNumberFormat="1" applyFont="1" applyFill="1" applyBorder="1"/>
    <xf numFmtId="1" fontId="8" fillId="0" borderId="0" xfId="0" applyNumberFormat="1" applyFont="1" applyBorder="1"/>
    <xf numFmtId="9" fontId="8" fillId="0" borderId="0" xfId="1" applyFont="1" applyFill="1" applyBorder="1"/>
    <xf numFmtId="0" fontId="4" fillId="0" borderId="0" xfId="0" applyFont="1"/>
    <xf numFmtId="0" fontId="0" fillId="2" borderId="0" xfId="0" applyFont="1" applyFill="1"/>
    <xf numFmtId="168" fontId="0" fillId="0" borderId="0" xfId="0" applyNumberFormat="1" applyFont="1"/>
    <xf numFmtId="169" fontId="2" fillId="0" borderId="0" xfId="0" applyNumberFormat="1" applyFont="1"/>
    <xf numFmtId="169" fontId="2" fillId="0" borderId="7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2"/>
  <sheetViews>
    <sheetView workbookViewId="0">
      <pane xSplit="1" ySplit="5" topLeftCell="B67" activePane="bottomRight" state="frozen"/>
      <selection pane="topRight" activeCell="B1" sqref="B1"/>
      <selection pane="bottomLeft" activeCell="A6" sqref="A6"/>
      <selection pane="bottomRight" activeCell="P93" sqref="P93"/>
    </sheetView>
  </sheetViews>
  <sheetFormatPr defaultRowHeight="15" x14ac:dyDescent="0.25"/>
  <cols>
    <col min="2" max="2" width="11.85546875" bestFit="1" customWidth="1"/>
    <col min="9" max="9" width="11.85546875" bestFit="1" customWidth="1"/>
    <col min="15" max="15" width="12" bestFit="1" customWidth="1"/>
    <col min="16" max="16" width="12.85546875" customWidth="1"/>
  </cols>
  <sheetData>
    <row r="1" spans="1:52" ht="15.75" thickBot="1" x14ac:dyDescent="0.3">
      <c r="A1" s="1"/>
      <c r="B1" s="2" t="s">
        <v>0</v>
      </c>
      <c r="C1" s="3" t="s">
        <v>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52" ht="15.75" thickBot="1" x14ac:dyDescent="0.3">
      <c r="A2" s="5" t="s">
        <v>2</v>
      </c>
      <c r="B2" s="6">
        <v>1645</v>
      </c>
      <c r="C2" s="7">
        <v>17</v>
      </c>
      <c r="D2" t="s">
        <v>281</v>
      </c>
    </row>
    <row r="3" spans="1:52" ht="15.75" thickBot="1" x14ac:dyDescent="0.3">
      <c r="A3" s="9" t="s">
        <v>7</v>
      </c>
      <c r="B3" s="10">
        <v>1597</v>
      </c>
      <c r="C3" s="11">
        <v>7.1</v>
      </c>
      <c r="D3" s="130" t="s">
        <v>3</v>
      </c>
      <c r="E3" s="130"/>
      <c r="F3" s="130"/>
      <c r="G3" s="130"/>
      <c r="H3" s="130"/>
      <c r="I3" s="130"/>
      <c r="J3" s="8"/>
      <c r="K3" s="130" t="s">
        <v>4</v>
      </c>
      <c r="L3" s="130"/>
      <c r="M3" s="130"/>
      <c r="N3" s="130"/>
      <c r="O3" s="130"/>
      <c r="P3" s="130"/>
      <c r="Q3" s="130"/>
      <c r="R3" s="129" t="s">
        <v>5</v>
      </c>
      <c r="S3" s="129"/>
      <c r="T3" s="129"/>
      <c r="U3" s="129"/>
      <c r="V3" s="129"/>
    </row>
    <row r="4" spans="1:52" ht="15.75" thickBot="1" x14ac:dyDescent="0.3">
      <c r="B4" s="4" t="s">
        <v>8</v>
      </c>
      <c r="C4" s="4"/>
      <c r="D4" s="80" t="s">
        <v>9</v>
      </c>
      <c r="E4" s="80"/>
      <c r="F4" s="12"/>
      <c r="G4" s="13"/>
      <c r="H4" s="14"/>
      <c r="I4" s="4" t="s">
        <v>8</v>
      </c>
      <c r="J4" s="4"/>
      <c r="K4" s="15" t="s">
        <v>9</v>
      </c>
      <c r="L4" s="15"/>
      <c r="M4" s="15"/>
      <c r="N4" s="15"/>
      <c r="O4" s="16"/>
      <c r="P4" s="4" t="s">
        <v>8</v>
      </c>
      <c r="Q4" s="4"/>
      <c r="R4" s="4" t="s">
        <v>9</v>
      </c>
      <c r="S4" s="4"/>
      <c r="T4" s="17"/>
      <c r="U4" s="17"/>
      <c r="V4" s="18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52" ht="17.25" x14ac:dyDescent="0.25">
      <c r="A5" s="19" t="s">
        <v>10</v>
      </c>
      <c r="B5" s="21" t="s">
        <v>11</v>
      </c>
      <c r="C5" s="22" t="s">
        <v>12</v>
      </c>
      <c r="D5" s="23" t="s">
        <v>13</v>
      </c>
      <c r="E5" s="24" t="s">
        <v>12</v>
      </c>
      <c r="F5" s="25" t="s">
        <v>14</v>
      </c>
      <c r="G5" s="26" t="s">
        <v>12</v>
      </c>
      <c r="H5" s="27" t="s">
        <v>15</v>
      </c>
      <c r="I5" s="22" t="s">
        <v>16</v>
      </c>
      <c r="J5" s="28" t="s">
        <v>12</v>
      </c>
      <c r="K5" s="29" t="s">
        <v>17</v>
      </c>
      <c r="L5" s="30" t="s">
        <v>12</v>
      </c>
      <c r="M5" s="31" t="s">
        <v>18</v>
      </c>
      <c r="N5" s="32" t="s">
        <v>12</v>
      </c>
      <c r="O5" s="33" t="s">
        <v>15</v>
      </c>
      <c r="P5" s="20" t="s">
        <v>19</v>
      </c>
      <c r="Q5" s="28" t="s">
        <v>12</v>
      </c>
      <c r="R5" s="34" t="s">
        <v>20</v>
      </c>
      <c r="S5" s="34" t="s">
        <v>12</v>
      </c>
      <c r="T5" s="34" t="s">
        <v>21</v>
      </c>
      <c r="U5" s="34" t="s">
        <v>12</v>
      </c>
      <c r="V5" s="35" t="s">
        <v>22</v>
      </c>
      <c r="W5" s="36" t="s">
        <v>23</v>
      </c>
      <c r="X5" s="36" t="s">
        <v>12</v>
      </c>
      <c r="Y5" s="36" t="s">
        <v>445</v>
      </c>
      <c r="Z5" s="36" t="s">
        <v>12</v>
      </c>
      <c r="AA5" s="36" t="s">
        <v>24</v>
      </c>
      <c r="AB5" s="36" t="s">
        <v>12</v>
      </c>
      <c r="AC5" s="36" t="s">
        <v>25</v>
      </c>
      <c r="AD5" s="37" t="s">
        <v>12</v>
      </c>
      <c r="AE5" s="37" t="s">
        <v>26</v>
      </c>
      <c r="AF5" s="37" t="s">
        <v>12</v>
      </c>
      <c r="AG5" s="37" t="s">
        <v>27</v>
      </c>
      <c r="AH5" s="37" t="s">
        <v>12</v>
      </c>
      <c r="AI5" s="37" t="s">
        <v>28</v>
      </c>
      <c r="AJ5" s="37" t="s">
        <v>12</v>
      </c>
      <c r="AK5" s="37" t="s">
        <v>29</v>
      </c>
      <c r="AL5" s="37" t="s">
        <v>12</v>
      </c>
      <c r="AM5" s="37" t="s">
        <v>30</v>
      </c>
      <c r="AN5" s="37" t="s">
        <v>12</v>
      </c>
      <c r="AO5" s="37" t="s">
        <v>31</v>
      </c>
      <c r="AP5" s="37" t="s">
        <v>12</v>
      </c>
      <c r="AQ5" s="37" t="s">
        <v>32</v>
      </c>
      <c r="AR5" s="37" t="s">
        <v>12</v>
      </c>
      <c r="AS5" s="37" t="s">
        <v>33</v>
      </c>
      <c r="AT5" s="37" t="s">
        <v>12</v>
      </c>
      <c r="AU5" s="37" t="s">
        <v>34</v>
      </c>
      <c r="AV5" s="38" t="s">
        <v>12</v>
      </c>
    </row>
    <row r="6" spans="1:52" x14ac:dyDescent="0.25">
      <c r="A6" s="46"/>
      <c r="B6" s="81"/>
      <c r="C6" s="82"/>
      <c r="D6" s="83"/>
      <c r="E6" s="84"/>
      <c r="F6" s="40" t="s">
        <v>35</v>
      </c>
      <c r="G6" s="41"/>
      <c r="H6" s="42"/>
      <c r="I6" s="81" t="s">
        <v>8</v>
      </c>
      <c r="J6" s="82"/>
      <c r="K6" s="85" t="s">
        <v>9</v>
      </c>
      <c r="L6" s="86"/>
      <c r="M6" s="43" t="s">
        <v>35</v>
      </c>
      <c r="N6" s="44">
        <v>1577</v>
      </c>
      <c r="O6" s="45">
        <f>N6*SQRT(((64/N6)^2)+(($C$2/$B$2))^2)</f>
        <v>66.042416886058874</v>
      </c>
      <c r="P6" s="81" t="s">
        <v>8</v>
      </c>
      <c r="Q6" s="82"/>
      <c r="R6" s="82" t="s">
        <v>9</v>
      </c>
      <c r="S6" s="82"/>
      <c r="T6" s="17"/>
      <c r="U6" s="17"/>
      <c r="V6" s="18"/>
      <c r="W6" s="88">
        <v>39.393555536294699</v>
      </c>
      <c r="X6" s="122">
        <v>2.6541506807494701</v>
      </c>
      <c r="Y6" s="88">
        <v>8.4124838208619508</v>
      </c>
      <c r="Z6" s="122">
        <v>2.96856449527316</v>
      </c>
      <c r="AA6" s="88">
        <v>0.161583790046266</v>
      </c>
      <c r="AB6" s="122">
        <v>0.115015858337495</v>
      </c>
      <c r="AC6" s="88">
        <v>988.300924779973</v>
      </c>
      <c r="AD6" s="122">
        <v>95.521105407961102</v>
      </c>
      <c r="AE6" s="88">
        <v>664.13004614691295</v>
      </c>
      <c r="AF6" s="122">
        <v>24.092462916597601</v>
      </c>
      <c r="AG6" s="88">
        <v>632.70226508271401</v>
      </c>
      <c r="AH6" s="122">
        <v>31.006592226403701</v>
      </c>
      <c r="AI6" s="88">
        <v>5.9921614441680999</v>
      </c>
      <c r="AJ6" s="122">
        <v>0.40956611478751398</v>
      </c>
      <c r="AK6" s="88">
        <v>4080.3612984020201</v>
      </c>
      <c r="AL6" s="122">
        <v>140.65107298505001</v>
      </c>
      <c r="AM6" s="88">
        <v>1784.1016893685401</v>
      </c>
      <c r="AN6" s="122">
        <v>57.995669888232499</v>
      </c>
      <c r="AO6" s="88">
        <v>279.98305773279702</v>
      </c>
      <c r="AP6" s="122">
        <v>10.1079961246329</v>
      </c>
      <c r="AQ6" s="88">
        <v>40.840783279607699</v>
      </c>
      <c r="AR6" s="122">
        <v>1.2868769928113</v>
      </c>
      <c r="AS6" s="88">
        <v>5.53568071294512</v>
      </c>
      <c r="AT6" s="122">
        <v>0.16908332813780699</v>
      </c>
      <c r="AU6" s="88">
        <v>0.10563653692334</v>
      </c>
      <c r="AV6" s="122">
        <v>4.8440520081330001E-3</v>
      </c>
    </row>
    <row r="7" spans="1:52" x14ac:dyDescent="0.25">
      <c r="A7" s="88" t="s">
        <v>251</v>
      </c>
      <c r="B7" s="88">
        <v>7.1175368669017498</v>
      </c>
      <c r="C7" s="88">
        <v>0.23940844078269999</v>
      </c>
      <c r="D7" s="47">
        <f t="shared" ref="D7:D24" si="0">IF(ISNUMBER(B7),(B7*(EXP(B$2*0.00001867)-1)/(EXP(B$3*0.00001867)-1)),"&lt; DL")</f>
        <v>7.334766482159206</v>
      </c>
      <c r="E7" s="48">
        <f>C7</f>
        <v>0.23940844078269999</v>
      </c>
      <c r="F7" s="49">
        <v>0.49513298298563302</v>
      </c>
      <c r="G7" s="50">
        <v>2.4363691457025001E-2</v>
      </c>
      <c r="H7" s="51">
        <v>0.68357866476783602</v>
      </c>
      <c r="I7" s="88">
        <v>14.4147524849626</v>
      </c>
      <c r="J7" s="88">
        <v>0.57506952790511101</v>
      </c>
      <c r="K7" s="54">
        <f t="shared" ref="K7:K24" si="1">IF(ISNUMBER(I7),(I7*(EXP(B$2*0.00001867)-1)/(EXP(B$3*0.00001867)-1)),"&lt; DL")</f>
        <v>14.854695571299285</v>
      </c>
      <c r="L7" s="55">
        <f>J7</f>
        <v>0.57506952790511101</v>
      </c>
      <c r="M7" s="56">
        <v>2.0249165180906998</v>
      </c>
      <c r="N7" s="56">
        <v>9.381781455629E-2</v>
      </c>
      <c r="O7" s="57">
        <v>0.86106309751551513</v>
      </c>
      <c r="P7" s="58" t="s">
        <v>36</v>
      </c>
      <c r="Q7" s="58"/>
      <c r="R7" s="59"/>
      <c r="S7" s="59"/>
      <c r="T7" s="60"/>
      <c r="U7" s="60"/>
      <c r="V7" s="61"/>
      <c r="W7" s="88">
        <v>584.93471326132601</v>
      </c>
      <c r="X7" s="122">
        <v>80.930857091071204</v>
      </c>
      <c r="Y7" s="88">
        <v>393.22283400572502</v>
      </c>
      <c r="Z7" s="122">
        <v>143.098011015965</v>
      </c>
      <c r="AA7" s="88">
        <v>0.19888340198476401</v>
      </c>
      <c r="AB7" s="122">
        <v>0.141465527935656</v>
      </c>
      <c r="AC7" s="88">
        <v>3307.7183946290202</v>
      </c>
      <c r="AD7" s="122">
        <v>842.63879772867801</v>
      </c>
      <c r="AE7" s="88">
        <v>331.87595209172798</v>
      </c>
      <c r="AF7" s="122">
        <v>20.949417413607101</v>
      </c>
      <c r="AG7" s="88">
        <v>593.50115338622004</v>
      </c>
      <c r="AH7" s="122">
        <v>28.017862947925099</v>
      </c>
      <c r="AI7" s="88">
        <v>10.4830372512601</v>
      </c>
      <c r="AJ7" s="122">
        <v>0.59525916347187302</v>
      </c>
      <c r="AK7" s="88">
        <v>3366.2896211388502</v>
      </c>
      <c r="AL7" s="122">
        <v>116.025243107446</v>
      </c>
      <c r="AM7" s="88">
        <v>1428.80543649483</v>
      </c>
      <c r="AN7" s="122">
        <v>51.219294707754401</v>
      </c>
      <c r="AO7" s="88">
        <v>219.467742001185</v>
      </c>
      <c r="AP7" s="122">
        <v>7.8828944262545502</v>
      </c>
      <c r="AQ7" s="88">
        <v>35.802842659647297</v>
      </c>
      <c r="AR7" s="122">
        <v>1.1111784901543</v>
      </c>
      <c r="AS7" s="88">
        <v>5.2752848898403704</v>
      </c>
      <c r="AT7" s="122">
        <v>0.161037956524552</v>
      </c>
      <c r="AU7" s="88">
        <v>0.17675276753862901</v>
      </c>
      <c r="AV7" s="122">
        <v>6.4564577898640002E-3</v>
      </c>
      <c r="AY7" s="58"/>
    </row>
    <row r="8" spans="1:52" x14ac:dyDescent="0.25">
      <c r="A8" s="88" t="s">
        <v>252</v>
      </c>
      <c r="B8" s="88">
        <v>4.0838508689140998</v>
      </c>
      <c r="C8" s="88">
        <v>9.3282005149527003E-2</v>
      </c>
      <c r="D8" s="68">
        <f t="shared" si="0"/>
        <v>4.208491368796639</v>
      </c>
      <c r="E8" s="69">
        <f t="shared" ref="E8:E24" si="2">C8</f>
        <v>9.3282005149527003E-2</v>
      </c>
      <c r="F8" s="70">
        <v>0.42166303858597298</v>
      </c>
      <c r="G8" s="71">
        <v>1.7463500456162E-2</v>
      </c>
      <c r="H8" s="14">
        <v>0.5515212274704574</v>
      </c>
      <c r="I8" s="88">
        <v>9.6653754925499005</v>
      </c>
      <c r="J8" s="88">
        <v>0.356295889788592</v>
      </c>
      <c r="K8" s="73">
        <f t="shared" si="1"/>
        <v>9.9603659982301913</v>
      </c>
      <c r="L8" s="74">
        <f t="shared" ref="L8:L24" si="3">J8</f>
        <v>0.356295889788592</v>
      </c>
      <c r="M8" s="75">
        <v>2.3662134756631299</v>
      </c>
      <c r="N8" s="75">
        <v>9.7661674273185006E-2</v>
      </c>
      <c r="O8" s="76">
        <v>0.89314472922998889</v>
      </c>
      <c r="P8" s="58"/>
      <c r="Q8" s="58"/>
      <c r="R8" s="59"/>
      <c r="S8" s="59"/>
      <c r="T8" s="60"/>
      <c r="U8" s="60"/>
      <c r="V8" s="61"/>
      <c r="W8" s="88">
        <v>1452.65904383168</v>
      </c>
      <c r="X8" s="122">
        <v>70.3140990256083</v>
      </c>
      <c r="Y8" s="88">
        <v>2756.2029488816602</v>
      </c>
      <c r="Z8" s="122">
        <v>130.425689169219</v>
      </c>
      <c r="AA8" s="88">
        <v>1.0604462500587599</v>
      </c>
      <c r="AB8" s="122">
        <v>0.31205331316330498</v>
      </c>
      <c r="AC8" s="88">
        <v>8179.8773247960999</v>
      </c>
      <c r="AD8" s="122">
        <v>427.85672934149102</v>
      </c>
      <c r="AE8" s="88">
        <v>294.98235412596301</v>
      </c>
      <c r="AF8" s="122">
        <v>10.493762373628501</v>
      </c>
      <c r="AG8" s="88">
        <v>640.68183642593704</v>
      </c>
      <c r="AH8" s="122">
        <v>32.570834312467397</v>
      </c>
      <c r="AI8" s="88">
        <v>9.1820129788537201</v>
      </c>
      <c r="AJ8" s="122">
        <v>0.51743253906109699</v>
      </c>
      <c r="AK8" s="88">
        <v>3486.0192691601201</v>
      </c>
      <c r="AL8" s="122">
        <v>111.896501238019</v>
      </c>
      <c r="AM8" s="88">
        <v>1476.78909151113</v>
      </c>
      <c r="AN8" s="122">
        <v>51.989535328341198</v>
      </c>
      <c r="AO8" s="88">
        <v>225.08712430115901</v>
      </c>
      <c r="AP8" s="122">
        <v>8.4705521718531092</v>
      </c>
      <c r="AQ8" s="88">
        <v>38.674721244158597</v>
      </c>
      <c r="AR8" s="122">
        <v>1.4075935268525901</v>
      </c>
      <c r="AS8" s="88">
        <v>5.7438840977351502</v>
      </c>
      <c r="AT8" s="122">
        <v>0.199063165589518</v>
      </c>
      <c r="AU8" s="88">
        <v>0.151168825837629</v>
      </c>
      <c r="AV8" s="122">
        <v>5.8317478813479998E-3</v>
      </c>
    </row>
    <row r="9" spans="1:52" x14ac:dyDescent="0.25">
      <c r="A9" s="88" t="s">
        <v>253</v>
      </c>
      <c r="B9" s="88">
        <v>5.1926850960434301</v>
      </c>
      <c r="C9" s="88">
        <v>0.15282621562335799</v>
      </c>
      <c r="D9" s="68">
        <f t="shared" si="0"/>
        <v>5.3511675888861623</v>
      </c>
      <c r="E9" s="69">
        <f t="shared" si="2"/>
        <v>0.15282621562335799</v>
      </c>
      <c r="F9" s="70">
        <v>0.43137787123693599</v>
      </c>
      <c r="G9" s="71">
        <v>1.7973212400778999E-2</v>
      </c>
      <c r="H9" s="14">
        <v>0.70637940587239501</v>
      </c>
      <c r="I9" s="88">
        <v>12.040476594239999</v>
      </c>
      <c r="J9" s="88">
        <v>0.44557271078223698</v>
      </c>
      <c r="K9" s="73">
        <f t="shared" si="1"/>
        <v>12.407955983106403</v>
      </c>
      <c r="L9" s="74">
        <f t="shared" si="3"/>
        <v>0.44557271078223698</v>
      </c>
      <c r="M9" s="75">
        <v>2.32206137338048</v>
      </c>
      <c r="N9" s="75">
        <v>9.7781176080940002E-2</v>
      </c>
      <c r="O9" s="76">
        <v>0.87880666980072752</v>
      </c>
      <c r="P9" s="58"/>
      <c r="Q9" s="58"/>
      <c r="R9" s="59"/>
      <c r="S9" s="59"/>
      <c r="T9" s="60"/>
      <c r="U9" s="60"/>
      <c r="V9" s="61"/>
      <c r="W9" s="88">
        <v>27.183726377454299</v>
      </c>
      <c r="X9" s="122">
        <v>0.86728738884230205</v>
      </c>
      <c r="Y9" s="88">
        <v>1.9462298956768</v>
      </c>
      <c r="Z9" s="122">
        <v>0.20593570171533401</v>
      </c>
      <c r="AA9" s="88">
        <v>4.3068090101422998E-2</v>
      </c>
      <c r="AB9" s="122">
        <v>5.0452020340686E-2</v>
      </c>
      <c r="AC9" s="88">
        <v>837.274104559742</v>
      </c>
      <c r="AD9" s="122">
        <v>65.386212407997505</v>
      </c>
      <c r="AE9" s="88">
        <v>371.70836764687499</v>
      </c>
      <c r="AF9" s="122">
        <v>11.7339596467236</v>
      </c>
      <c r="AG9" s="88">
        <v>590.87625060919095</v>
      </c>
      <c r="AH9" s="122">
        <v>27.382936834968099</v>
      </c>
      <c r="AI9" s="88">
        <v>2.6473310116438999</v>
      </c>
      <c r="AJ9" s="122">
        <v>0.43032990311083003</v>
      </c>
      <c r="AK9" s="88">
        <v>3639.8290916681899</v>
      </c>
      <c r="AL9" s="122">
        <v>109.732765781509</v>
      </c>
      <c r="AM9" s="88">
        <v>1518.29078961908</v>
      </c>
      <c r="AN9" s="122">
        <v>47.275181162631696</v>
      </c>
      <c r="AO9" s="88">
        <v>233.08290333100899</v>
      </c>
      <c r="AP9" s="122">
        <v>7.2853063341294799</v>
      </c>
      <c r="AQ9" s="88">
        <v>36.759545855879502</v>
      </c>
      <c r="AR9" s="122">
        <v>1.0993508949033</v>
      </c>
      <c r="AS9" s="88">
        <v>5.3489529325060898</v>
      </c>
      <c r="AT9" s="122">
        <v>0.16079975684876199</v>
      </c>
      <c r="AU9" s="88">
        <v>4.5270970017668999E-2</v>
      </c>
      <c r="AV9" s="122">
        <v>6.6752409656599997E-3</v>
      </c>
    </row>
    <row r="10" spans="1:52" x14ac:dyDescent="0.25">
      <c r="A10" s="88" t="s">
        <v>254</v>
      </c>
      <c r="B10" s="88">
        <v>16.000760875598498</v>
      </c>
      <c r="C10" s="88">
        <v>1.85117643441325</v>
      </c>
      <c r="D10" s="68">
        <f t="shared" si="0"/>
        <v>16.489109470601399</v>
      </c>
      <c r="E10" s="69">
        <f t="shared" si="2"/>
        <v>1.85117643441325</v>
      </c>
      <c r="F10" s="70">
        <v>0.77878528630172705</v>
      </c>
      <c r="G10" s="71">
        <v>7.1561631619493998E-2</v>
      </c>
      <c r="H10" s="14">
        <v>0.79424651543447833</v>
      </c>
      <c r="I10" s="88">
        <v>20.420758321725</v>
      </c>
      <c r="J10" s="88">
        <v>1.2135641634157801</v>
      </c>
      <c r="K10" s="73">
        <f t="shared" si="1"/>
        <v>21.04400672302549</v>
      </c>
      <c r="L10" s="74">
        <f t="shared" si="3"/>
        <v>1.2135641634157801</v>
      </c>
      <c r="M10" s="75">
        <v>1.2713541183167201</v>
      </c>
      <c r="N10" s="75">
        <v>0.11644034711983001</v>
      </c>
      <c r="O10" s="76">
        <v>0.64886436007334991</v>
      </c>
      <c r="P10" s="58"/>
      <c r="Q10" s="58"/>
      <c r="R10" s="59"/>
      <c r="S10" s="59"/>
      <c r="T10" s="60"/>
      <c r="U10" s="60"/>
      <c r="V10" s="61"/>
      <c r="W10" s="88">
        <v>1131.6197267743401</v>
      </c>
      <c r="X10" s="122">
        <v>207.65069342616999</v>
      </c>
      <c r="Y10" s="88">
        <v>2113.9875163527399</v>
      </c>
      <c r="Z10" s="122">
        <v>415.69638552031398</v>
      </c>
      <c r="AA10" s="88">
        <v>0.24364190907848801</v>
      </c>
      <c r="AB10" s="122">
        <v>0.12288456514557</v>
      </c>
      <c r="AC10" s="88">
        <v>5373.23997050656</v>
      </c>
      <c r="AD10" s="122">
        <v>991.00596957080904</v>
      </c>
      <c r="AE10" s="88">
        <v>163.195020524591</v>
      </c>
      <c r="AF10" s="122">
        <v>5.2846093083119703</v>
      </c>
      <c r="AG10" s="88">
        <v>365.98696588345501</v>
      </c>
      <c r="AH10" s="122">
        <v>17.525888850288698</v>
      </c>
      <c r="AI10" s="88">
        <v>8.5391773045619495</v>
      </c>
      <c r="AJ10" s="122">
        <v>0.57016684426790198</v>
      </c>
      <c r="AK10" s="88">
        <v>1797.7350719183</v>
      </c>
      <c r="AL10" s="122">
        <v>57.234093257946903</v>
      </c>
      <c r="AM10" s="88">
        <v>750.95737219854402</v>
      </c>
      <c r="AN10" s="122">
        <v>23.384783934243099</v>
      </c>
      <c r="AO10" s="88">
        <v>115.771368024815</v>
      </c>
      <c r="AP10" s="122">
        <v>3.7008443219291198</v>
      </c>
      <c r="AQ10" s="88">
        <v>22.351404037866601</v>
      </c>
      <c r="AR10" s="122">
        <v>0.72479919817441296</v>
      </c>
      <c r="AS10" s="88">
        <v>3.7060569213102901</v>
      </c>
      <c r="AT10" s="122">
        <v>0.11763223481181501</v>
      </c>
      <c r="AU10" s="88">
        <v>0.14678446073052101</v>
      </c>
      <c r="AV10" s="122">
        <v>8.0571954584459995E-3</v>
      </c>
    </row>
    <row r="11" spans="1:52" x14ac:dyDescent="0.25">
      <c r="A11" s="88" t="s">
        <v>255</v>
      </c>
      <c r="B11" s="88">
        <v>3.44287118277478</v>
      </c>
      <c r="C11" s="88">
        <v>0.12966661101965199</v>
      </c>
      <c r="D11" s="68">
        <f t="shared" si="0"/>
        <v>3.5479487673944021</v>
      </c>
      <c r="E11" s="69">
        <f t="shared" si="2"/>
        <v>0.12966661101965199</v>
      </c>
      <c r="F11" s="70">
        <v>0.39141293553318302</v>
      </c>
      <c r="G11" s="71">
        <v>1.4268585388369E-2</v>
      </c>
      <c r="H11" s="14">
        <v>0.96791753495999877</v>
      </c>
      <c r="I11" s="88">
        <v>8.7775806763821205</v>
      </c>
      <c r="J11" s="88">
        <v>0.31501249812453802</v>
      </c>
      <c r="K11" s="73">
        <f t="shared" si="1"/>
        <v>9.045475386150132</v>
      </c>
      <c r="L11" s="74">
        <f t="shared" si="3"/>
        <v>0.31501249812453802</v>
      </c>
      <c r="M11" s="75">
        <v>2.5485525654614301</v>
      </c>
      <c r="N11" s="75">
        <v>9.2989563761986999E-2</v>
      </c>
      <c r="O11" s="76">
        <v>0.9835860038221993</v>
      </c>
      <c r="P11" s="58"/>
      <c r="Q11" s="58"/>
      <c r="R11" s="59"/>
      <c r="S11" s="59"/>
      <c r="T11" s="60"/>
      <c r="U11" s="60"/>
      <c r="V11" s="61"/>
      <c r="W11" s="88">
        <v>30.806497472160402</v>
      </c>
      <c r="X11" s="122">
        <v>1.0797601767981999</v>
      </c>
      <c r="Y11" s="88">
        <v>3.3849429086731102</v>
      </c>
      <c r="Z11" s="122">
        <v>0.81106878026965701</v>
      </c>
      <c r="AA11" s="88">
        <v>0.33166562479016498</v>
      </c>
      <c r="AB11" s="122">
        <v>0.13979652215343499</v>
      </c>
      <c r="AC11" s="88">
        <v>1747.8599297493699</v>
      </c>
      <c r="AD11" s="122">
        <v>237.72728391456701</v>
      </c>
      <c r="AE11" s="88">
        <v>431.24362020976503</v>
      </c>
      <c r="AF11" s="122">
        <v>26.504648331040901</v>
      </c>
      <c r="AG11" s="88">
        <v>642.05750977240996</v>
      </c>
      <c r="AH11" s="122">
        <v>29.315298542852201</v>
      </c>
      <c r="AI11" s="88">
        <v>1.81723515590909</v>
      </c>
      <c r="AJ11" s="122">
        <v>0.14512597903503499</v>
      </c>
      <c r="AK11" s="88">
        <v>4008.5646975760601</v>
      </c>
      <c r="AL11" s="122">
        <v>159.15644786847301</v>
      </c>
      <c r="AM11" s="88">
        <v>1705.2083216644701</v>
      </c>
      <c r="AN11" s="122">
        <v>64.774123716901698</v>
      </c>
      <c r="AO11" s="88">
        <v>259.91186222328503</v>
      </c>
      <c r="AP11" s="122">
        <v>9.5762352047727308</v>
      </c>
      <c r="AQ11" s="88">
        <v>39.482669022867199</v>
      </c>
      <c r="AR11" s="122">
        <v>1.1977585996616</v>
      </c>
      <c r="AS11" s="88">
        <v>5.55802623157693</v>
      </c>
      <c r="AT11" s="122">
        <v>0.165279346493793</v>
      </c>
      <c r="AU11" s="88">
        <v>3.2194875853976998E-2</v>
      </c>
      <c r="AV11" s="122">
        <v>5.7561330940629997E-3</v>
      </c>
    </row>
    <row r="12" spans="1:52" x14ac:dyDescent="0.25">
      <c r="A12" s="88" t="s">
        <v>256</v>
      </c>
      <c r="B12" s="88">
        <v>23.403141883230901</v>
      </c>
      <c r="C12" s="88">
        <v>6.3144978688829401</v>
      </c>
      <c r="D12" s="68">
        <f t="shared" si="0"/>
        <v>24.117413632317447</v>
      </c>
      <c r="E12" s="69">
        <f t="shared" si="2"/>
        <v>6.3144978688829401</v>
      </c>
      <c r="F12" s="70">
        <v>1.02082193803654</v>
      </c>
      <c r="G12" s="71">
        <v>0.22486548121966601</v>
      </c>
      <c r="H12" s="14">
        <v>0.81640967446925894</v>
      </c>
      <c r="I12" s="88">
        <v>22.765553438866799</v>
      </c>
      <c r="J12" s="88">
        <v>1.49790401776919</v>
      </c>
      <c r="K12" s="73">
        <f t="shared" si="1"/>
        <v>23.460365774528192</v>
      </c>
      <c r="L12" s="74">
        <f t="shared" si="3"/>
        <v>1.49790401776919</v>
      </c>
      <c r="M12" s="75">
        <v>0.96824148831475698</v>
      </c>
      <c r="N12" s="75">
        <v>0.143740418168987</v>
      </c>
      <c r="O12" s="76">
        <v>0.44321102690175651</v>
      </c>
      <c r="P12" s="58"/>
      <c r="Q12" s="58"/>
      <c r="R12" s="59"/>
      <c r="S12" s="59"/>
      <c r="T12" s="60"/>
      <c r="U12" s="60"/>
      <c r="V12" s="61"/>
      <c r="W12" s="88">
        <v>29.0680410143332</v>
      </c>
      <c r="X12" s="122">
        <v>1.03729884769838</v>
      </c>
      <c r="Y12" s="88">
        <v>17.2399799379297</v>
      </c>
      <c r="Z12" s="122">
        <v>0.915842603620592</v>
      </c>
      <c r="AA12" s="88">
        <v>2.6717552124556998</v>
      </c>
      <c r="AB12" s="122">
        <v>0.426768369385642</v>
      </c>
      <c r="AC12" s="88">
        <v>5084.4865225753902</v>
      </c>
      <c r="AD12" s="122">
        <v>352.80055144253799</v>
      </c>
      <c r="AE12" s="88">
        <v>301.25450880110901</v>
      </c>
      <c r="AF12" s="122">
        <v>14.1740902036231</v>
      </c>
      <c r="AG12" s="88">
        <v>615.79695304835604</v>
      </c>
      <c r="AH12" s="122">
        <v>28.145857300800799</v>
      </c>
      <c r="AI12" s="88">
        <v>10.7926727461628</v>
      </c>
      <c r="AJ12" s="122">
        <v>0.74331795439195103</v>
      </c>
      <c r="AK12" s="88">
        <v>3187.20570180505</v>
      </c>
      <c r="AL12" s="122">
        <v>104.68296738327599</v>
      </c>
      <c r="AM12" s="88">
        <v>1379.5529246236799</v>
      </c>
      <c r="AN12" s="122">
        <v>47.009972219486798</v>
      </c>
      <c r="AO12" s="88">
        <v>216.46915141461599</v>
      </c>
      <c r="AP12" s="122">
        <v>7.3653162559924503</v>
      </c>
      <c r="AQ12" s="88">
        <v>36.503289173247701</v>
      </c>
      <c r="AR12" s="122">
        <v>1.09277527443511</v>
      </c>
      <c r="AS12" s="88">
        <v>5.3558328201658796</v>
      </c>
      <c r="AT12" s="122">
        <v>0.15894666114917499</v>
      </c>
      <c r="AU12" s="88">
        <v>0.18562896620746899</v>
      </c>
      <c r="AV12" s="122">
        <v>1.1569270648237999E-2</v>
      </c>
      <c r="AY12" s="39"/>
      <c r="AZ12" s="77"/>
    </row>
    <row r="13" spans="1:52" x14ac:dyDescent="0.25">
      <c r="A13" s="88" t="s">
        <v>257</v>
      </c>
      <c r="B13" s="88">
        <v>3.9533170655890899</v>
      </c>
      <c r="C13" s="88">
        <v>0.238209241541009</v>
      </c>
      <c r="D13" s="68">
        <f t="shared" si="0"/>
        <v>4.0739736299607019</v>
      </c>
      <c r="E13" s="69">
        <f t="shared" si="2"/>
        <v>0.238209241541009</v>
      </c>
      <c r="F13" s="70">
        <v>0.40548688410886002</v>
      </c>
      <c r="G13" s="71">
        <v>1.5330152996325E-2</v>
      </c>
      <c r="H13" s="14">
        <v>0.62744074691495233</v>
      </c>
      <c r="I13" s="88">
        <v>9.7453607896875294</v>
      </c>
      <c r="J13" s="88">
        <v>0.53916111712853598</v>
      </c>
      <c r="K13" s="73">
        <f t="shared" si="1"/>
        <v>10.042792473495645</v>
      </c>
      <c r="L13" s="74">
        <f t="shared" si="3"/>
        <v>0.53916111712853598</v>
      </c>
      <c r="M13" s="75">
        <v>2.46777460980161</v>
      </c>
      <c r="N13" s="75">
        <v>7.8138372697429001E-2</v>
      </c>
      <c r="O13" s="76">
        <v>0.57231908489397709</v>
      </c>
      <c r="P13" s="58"/>
      <c r="Q13" s="58"/>
      <c r="R13" s="59"/>
      <c r="S13" s="59"/>
      <c r="T13" s="60"/>
      <c r="U13" s="60"/>
      <c r="V13" s="61"/>
      <c r="W13" s="88">
        <v>1871.8920825606201</v>
      </c>
      <c r="X13" s="122">
        <v>148.95453932998899</v>
      </c>
      <c r="Y13" s="88">
        <v>370.67013476874899</v>
      </c>
      <c r="Z13" s="122">
        <v>32.489800218309902</v>
      </c>
      <c r="AA13" s="88">
        <v>111.927445606197</v>
      </c>
      <c r="AB13" s="122">
        <v>8.6630143524115297</v>
      </c>
      <c r="AC13" s="88">
        <v>171367.117198653</v>
      </c>
      <c r="AD13" s="122">
        <v>6179.3401080978501</v>
      </c>
      <c r="AE13" s="88">
        <v>442.03732428032299</v>
      </c>
      <c r="AF13" s="122">
        <v>18.9057965733403</v>
      </c>
      <c r="AG13" s="88">
        <v>548.85019629248404</v>
      </c>
      <c r="AH13" s="122">
        <v>26.0581994243502</v>
      </c>
      <c r="AI13" s="88">
        <v>14.2097466184943</v>
      </c>
      <c r="AJ13" s="122">
        <v>0.76367678714628395</v>
      </c>
      <c r="AK13" s="88">
        <v>3028.50061348396</v>
      </c>
      <c r="AL13" s="122">
        <v>94.774241251073207</v>
      </c>
      <c r="AM13" s="88">
        <v>1332.84741654764</v>
      </c>
      <c r="AN13" s="122">
        <v>45.608370709871302</v>
      </c>
      <c r="AO13" s="88">
        <v>208.79877133636799</v>
      </c>
      <c r="AP13" s="122">
        <v>7.5223743017082798</v>
      </c>
      <c r="AQ13" s="88">
        <v>34.440760730224802</v>
      </c>
      <c r="AR13" s="122">
        <v>1.0882357840756101</v>
      </c>
      <c r="AS13" s="88">
        <v>4.9697324752106198</v>
      </c>
      <c r="AT13" s="122">
        <v>0.15183297813521399</v>
      </c>
      <c r="AU13" s="88">
        <v>0.27540812922304198</v>
      </c>
      <c r="AV13" s="122">
        <v>1.1158978338578001E-2</v>
      </c>
    </row>
    <row r="14" spans="1:52" x14ac:dyDescent="0.25">
      <c r="A14" s="88" t="s">
        <v>258</v>
      </c>
      <c r="B14" s="88">
        <v>2.4688593076799199</v>
      </c>
      <c r="C14" s="88">
        <v>8.3041308577628994E-2</v>
      </c>
      <c r="D14" s="68">
        <f t="shared" si="0"/>
        <v>2.5442097227969902</v>
      </c>
      <c r="E14" s="69">
        <f t="shared" si="2"/>
        <v>8.3041308577628994E-2</v>
      </c>
      <c r="F14" s="70">
        <v>0.35380336113229899</v>
      </c>
      <c r="G14" s="71">
        <v>1.1004718680691E-2</v>
      </c>
      <c r="H14" s="14">
        <v>0.92473894448522531</v>
      </c>
      <c r="I14" s="88">
        <v>6.9735132376044504</v>
      </c>
      <c r="J14" s="88">
        <v>0.22946621640534701</v>
      </c>
      <c r="K14" s="73">
        <f t="shared" si="1"/>
        <v>7.1863472033324003</v>
      </c>
      <c r="L14" s="74">
        <f t="shared" si="3"/>
        <v>0.22946621640534701</v>
      </c>
      <c r="M14" s="78">
        <v>2.8270788399154299</v>
      </c>
      <c r="N14" s="78">
        <v>8.7775929920780996E-2</v>
      </c>
      <c r="O14" s="79">
        <v>0.94356189530564105</v>
      </c>
      <c r="W14" s="88">
        <v>38.7360594688936</v>
      </c>
      <c r="X14" s="122">
        <v>7.39182864374947</v>
      </c>
      <c r="Y14" s="88">
        <v>39.701126524426599</v>
      </c>
      <c r="Z14" s="122">
        <v>15.084477457295</v>
      </c>
      <c r="AA14" s="88">
        <v>1.69726837511797</v>
      </c>
      <c r="AB14" s="122">
        <v>0.33202381691969002</v>
      </c>
      <c r="AC14" s="88">
        <v>1618.4658247581899</v>
      </c>
      <c r="AD14" s="122">
        <v>213.090869100878</v>
      </c>
      <c r="AE14" s="88">
        <v>300.18988658657003</v>
      </c>
      <c r="AF14" s="122">
        <v>11.7426730921007</v>
      </c>
      <c r="AG14" s="88">
        <v>524.45020464738002</v>
      </c>
      <c r="AH14" s="122">
        <v>24.317895861426901</v>
      </c>
      <c r="AI14" s="88">
        <v>18.663461024621199</v>
      </c>
      <c r="AJ14" s="122">
        <v>1.6275799807370599</v>
      </c>
      <c r="AK14" s="88">
        <v>2615.43355977807</v>
      </c>
      <c r="AL14" s="122">
        <v>83.140558439782595</v>
      </c>
      <c r="AM14" s="88">
        <v>1142.13169372845</v>
      </c>
      <c r="AN14" s="122">
        <v>35.493432368011597</v>
      </c>
      <c r="AO14" s="88">
        <v>182.01217495897501</v>
      </c>
      <c r="AP14" s="122">
        <v>5.6885703530447396</v>
      </c>
      <c r="AQ14" s="88">
        <v>31.084927854976002</v>
      </c>
      <c r="AR14" s="122">
        <v>0.93861659914819495</v>
      </c>
      <c r="AS14" s="88">
        <v>4.6152686694745597</v>
      </c>
      <c r="AT14" s="122">
        <v>0.14209073596744201</v>
      </c>
      <c r="AU14" s="88">
        <v>0.31792925020565199</v>
      </c>
      <c r="AV14" s="122">
        <v>2.7094414194523998E-2</v>
      </c>
    </row>
    <row r="15" spans="1:52" x14ac:dyDescent="0.25">
      <c r="A15" s="88" t="s">
        <v>259</v>
      </c>
      <c r="B15" s="88">
        <v>1.97526167111823</v>
      </c>
      <c r="C15" s="88">
        <v>0.17676121556289101</v>
      </c>
      <c r="D15" s="68">
        <f t="shared" si="0"/>
        <v>2.0355473206166068</v>
      </c>
      <c r="E15" s="69">
        <f t="shared" si="2"/>
        <v>0.17676121556289101</v>
      </c>
      <c r="F15" s="70">
        <v>0.33454342865360098</v>
      </c>
      <c r="G15" s="71">
        <v>1.1905222762763E-2</v>
      </c>
      <c r="H15" s="14">
        <v>0.39766986290013662</v>
      </c>
      <c r="I15" s="88">
        <v>5.8990544961109999</v>
      </c>
      <c r="J15" s="88">
        <v>0.41652013745562499</v>
      </c>
      <c r="K15" s="73">
        <f t="shared" si="1"/>
        <v>6.079095620243705</v>
      </c>
      <c r="L15" s="74">
        <f t="shared" si="3"/>
        <v>0.41652013745562499</v>
      </c>
      <c r="M15" s="78">
        <v>2.9884088595793799</v>
      </c>
      <c r="N15" s="78">
        <v>9.6252690342360003E-2</v>
      </c>
      <c r="O15" s="79">
        <v>0.45616217129671865</v>
      </c>
      <c r="W15" s="88">
        <v>33.516580818371999</v>
      </c>
      <c r="X15" s="122">
        <v>4.6108659780188903</v>
      </c>
      <c r="Y15" s="88">
        <v>24.217478714930099</v>
      </c>
      <c r="Z15" s="122">
        <v>9.6162079416513606</v>
      </c>
      <c r="AA15" s="88">
        <v>0.11582192797702601</v>
      </c>
      <c r="AB15" s="122">
        <v>8.2559350686867997E-2</v>
      </c>
      <c r="AC15" s="88">
        <v>1621.2140567188101</v>
      </c>
      <c r="AD15" s="122">
        <v>164.19276214064899</v>
      </c>
      <c r="AE15" s="88">
        <v>403.12597538465798</v>
      </c>
      <c r="AF15" s="122">
        <v>16.315255839971702</v>
      </c>
      <c r="AG15" s="88">
        <v>536.250038143354</v>
      </c>
      <c r="AH15" s="122">
        <v>24.695788869990199</v>
      </c>
      <c r="AI15" s="88">
        <v>4.6430052744870096</v>
      </c>
      <c r="AJ15" s="122">
        <v>0.38942364672883001</v>
      </c>
      <c r="AK15" s="88">
        <v>3429.9118098682602</v>
      </c>
      <c r="AL15" s="122">
        <v>110.280638546904</v>
      </c>
      <c r="AM15" s="88">
        <v>1430.2370150684401</v>
      </c>
      <c r="AN15" s="122">
        <v>45.545554592208902</v>
      </c>
      <c r="AO15" s="88">
        <v>220.604109984345</v>
      </c>
      <c r="AP15" s="122">
        <v>6.9848658363209699</v>
      </c>
      <c r="AQ15" s="88">
        <v>33.965453343682498</v>
      </c>
      <c r="AR15" s="122">
        <v>1.0030916514783701</v>
      </c>
      <c r="AS15" s="88">
        <v>4.9602780006671896</v>
      </c>
      <c r="AT15" s="122">
        <v>0.14756436043017099</v>
      </c>
      <c r="AU15" s="88">
        <v>8.4437790095717002E-2</v>
      </c>
      <c r="AV15" s="122">
        <v>5.9797630405790001E-3</v>
      </c>
    </row>
    <row r="16" spans="1:52" x14ac:dyDescent="0.25">
      <c r="A16" s="88" t="s">
        <v>260</v>
      </c>
      <c r="B16" s="88">
        <v>8.0073518760484994</v>
      </c>
      <c r="C16" s="88">
        <v>0.55965305120770203</v>
      </c>
      <c r="D16" s="68">
        <f t="shared" si="0"/>
        <v>8.2517389441863358</v>
      </c>
      <c r="E16" s="69">
        <f t="shared" si="2"/>
        <v>0.55965305120770203</v>
      </c>
      <c r="F16" s="70">
        <v>0.51015806969158195</v>
      </c>
      <c r="G16" s="71">
        <v>2.6228724557065E-2</v>
      </c>
      <c r="H16" s="14">
        <v>0.73560123446810699</v>
      </c>
      <c r="I16" s="88">
        <v>15.6558114370029</v>
      </c>
      <c r="J16" s="88">
        <v>0.70267572922555499</v>
      </c>
      <c r="K16" s="73">
        <f t="shared" si="1"/>
        <v>16.13363205930532</v>
      </c>
      <c r="L16" s="74">
        <f t="shared" si="3"/>
        <v>0.70267572922555499</v>
      </c>
      <c r="M16" s="78">
        <v>1.9536135283042499</v>
      </c>
      <c r="N16" s="78">
        <v>9.2875320914952E-2</v>
      </c>
      <c r="O16" s="79">
        <v>0.94409934803480144</v>
      </c>
      <c r="W16" s="88">
        <v>1468.2621341977699</v>
      </c>
      <c r="X16" s="122">
        <v>70.965909119037306</v>
      </c>
      <c r="Y16" s="88">
        <v>2909.93437817519</v>
      </c>
      <c r="Z16" s="122">
        <v>157.40651548118299</v>
      </c>
      <c r="AA16" s="88">
        <v>2.41310002119191</v>
      </c>
      <c r="AB16" s="122">
        <v>0.40728832495689099</v>
      </c>
      <c r="AC16" s="88">
        <v>11840.8614066338</v>
      </c>
      <c r="AD16" s="122">
        <v>578.60429614586894</v>
      </c>
      <c r="AE16" s="88">
        <v>281.39302440081798</v>
      </c>
      <c r="AF16" s="122">
        <v>14.4445748774623</v>
      </c>
      <c r="AG16" s="88">
        <v>456.83030819595501</v>
      </c>
      <c r="AH16" s="122">
        <v>21.7664040305031</v>
      </c>
      <c r="AI16" s="88">
        <v>10.9552504547982</v>
      </c>
      <c r="AJ16" s="122">
        <v>0.63883064382469301</v>
      </c>
      <c r="AK16" s="88">
        <v>2487.3914272232</v>
      </c>
      <c r="AL16" s="122">
        <v>81.992197955131303</v>
      </c>
      <c r="AM16" s="88">
        <v>1060.6978173918101</v>
      </c>
      <c r="AN16" s="122">
        <v>34.957396528608903</v>
      </c>
      <c r="AO16" s="88">
        <v>164.260806706491</v>
      </c>
      <c r="AP16" s="122">
        <v>5.3865552857736798</v>
      </c>
      <c r="AQ16" s="88">
        <v>28.2636420596201</v>
      </c>
      <c r="AR16" s="122">
        <v>0.86555866148132399</v>
      </c>
      <c r="AS16" s="88">
        <v>4.2964118407535299</v>
      </c>
      <c r="AT16" s="122">
        <v>0.13366843935561801</v>
      </c>
      <c r="AU16" s="88">
        <v>0.192695857216029</v>
      </c>
      <c r="AV16" s="122">
        <v>8.2152817944150004E-3</v>
      </c>
    </row>
    <row r="17" spans="1:48" x14ac:dyDescent="0.25">
      <c r="A17" s="88" t="s">
        <v>261</v>
      </c>
      <c r="B17" s="88">
        <v>3.0500128617130202</v>
      </c>
      <c r="C17" s="88">
        <v>0.102812466061175</v>
      </c>
      <c r="D17" s="68">
        <f t="shared" si="0"/>
        <v>3.1431002784514206</v>
      </c>
      <c r="E17" s="69">
        <f t="shared" si="2"/>
        <v>0.102812466061175</v>
      </c>
      <c r="F17" s="70">
        <v>0.36868295922669497</v>
      </c>
      <c r="G17" s="71">
        <v>1.2043849952026E-2</v>
      </c>
      <c r="H17" s="14">
        <v>0.96909904594069751</v>
      </c>
      <c r="I17" s="88">
        <v>8.2653767592373004</v>
      </c>
      <c r="J17" s="88">
        <v>0.26036761179739598</v>
      </c>
      <c r="K17" s="73">
        <f t="shared" si="1"/>
        <v>8.5176388334552051</v>
      </c>
      <c r="L17" s="74">
        <f t="shared" si="3"/>
        <v>0.26036761179739598</v>
      </c>
      <c r="M17" s="78">
        <v>2.7116506479635101</v>
      </c>
      <c r="N17" s="78">
        <v>8.8420123541109993E-2</v>
      </c>
      <c r="O17" s="79">
        <v>0.9660662820690793</v>
      </c>
      <c r="W17" s="88">
        <v>167.70845402919099</v>
      </c>
      <c r="X17" s="122">
        <v>21.153847267011901</v>
      </c>
      <c r="Y17" s="88">
        <v>187.08371310833601</v>
      </c>
      <c r="Z17" s="122">
        <v>18.325846392439001</v>
      </c>
      <c r="AA17" s="88">
        <v>45.888047281288699</v>
      </c>
      <c r="AB17" s="122">
        <v>4.9663826617950901</v>
      </c>
      <c r="AC17" s="88">
        <v>129249.901143485</v>
      </c>
      <c r="AD17" s="122">
        <v>12202.7902879379</v>
      </c>
      <c r="AE17" s="88">
        <v>667.69262897155795</v>
      </c>
      <c r="AF17" s="122">
        <v>23.571931142841802</v>
      </c>
      <c r="AG17" s="88">
        <v>646.11835969336698</v>
      </c>
      <c r="AH17" s="122">
        <v>32.065487693238602</v>
      </c>
      <c r="AI17" s="88">
        <v>22.101665527996101</v>
      </c>
      <c r="AJ17" s="122">
        <v>1.18396183892075</v>
      </c>
      <c r="AK17" s="88">
        <v>3950.6510102799798</v>
      </c>
      <c r="AL17" s="122">
        <v>135.51498731778599</v>
      </c>
      <c r="AM17" s="88">
        <v>1795.29345847578</v>
      </c>
      <c r="AN17" s="122">
        <v>57.5521196762176</v>
      </c>
      <c r="AO17" s="88">
        <v>285.83277785286998</v>
      </c>
      <c r="AP17" s="122">
        <v>10.216135062107099</v>
      </c>
      <c r="AQ17" s="88">
        <v>42.641094841980099</v>
      </c>
      <c r="AR17" s="122">
        <v>1.3806953086579099</v>
      </c>
      <c r="AS17" s="88">
        <v>5.7997762786939999</v>
      </c>
      <c r="AT17" s="122">
        <v>0.18206719862644799</v>
      </c>
      <c r="AU17" s="88">
        <v>0.39548507745519401</v>
      </c>
      <c r="AV17" s="122">
        <v>1.6572053002982E-2</v>
      </c>
    </row>
    <row r="18" spans="1:48" x14ac:dyDescent="0.25">
      <c r="A18" s="88" t="s">
        <v>262</v>
      </c>
      <c r="B18" s="88">
        <v>2.0016825659322599</v>
      </c>
      <c r="C18" s="88">
        <v>5.6279084165874002E-2</v>
      </c>
      <c r="D18" s="68">
        <f t="shared" si="0"/>
        <v>2.0627745900125372</v>
      </c>
      <c r="E18" s="69">
        <f t="shared" si="2"/>
        <v>5.6279084165874002E-2</v>
      </c>
      <c r="F18" s="70">
        <v>0.34256524324901899</v>
      </c>
      <c r="G18" s="71">
        <v>9.7259469194019999E-3</v>
      </c>
      <c r="H18" s="14">
        <v>0.99029187794357321</v>
      </c>
      <c r="I18" s="88">
        <v>5.8372369151407204</v>
      </c>
      <c r="J18" s="88">
        <v>0.159791218838127</v>
      </c>
      <c r="K18" s="73">
        <f t="shared" si="1"/>
        <v>6.0153913459437751</v>
      </c>
      <c r="L18" s="74">
        <f t="shared" si="3"/>
        <v>0.159791218838127</v>
      </c>
      <c r="M18" s="78">
        <v>2.9198633267164702</v>
      </c>
      <c r="N18" s="78">
        <v>7.4516271734220998E-2</v>
      </c>
      <c r="O18" s="79">
        <v>0.93227278239103961</v>
      </c>
      <c r="W18" s="88">
        <v>23.586252173549099</v>
      </c>
      <c r="X18" s="122">
        <v>0.76366561471156003</v>
      </c>
      <c r="Y18" s="88">
        <v>3.4412484178756801</v>
      </c>
      <c r="Z18" s="122">
        <v>0.50398442319490799</v>
      </c>
      <c r="AA18" s="88">
        <v>1.7414304022766999E-2</v>
      </c>
      <c r="AB18" s="122">
        <v>3.5963316628033003E-2</v>
      </c>
      <c r="AC18" s="88">
        <v>863.87950454397605</v>
      </c>
      <c r="AD18" s="122">
        <v>102.13652099826901</v>
      </c>
      <c r="AE18" s="88">
        <v>343.77279072103101</v>
      </c>
      <c r="AF18" s="122">
        <v>10.837966986561399</v>
      </c>
      <c r="AG18" s="88">
        <v>511.31542181570597</v>
      </c>
      <c r="AH18" s="122">
        <v>24.0239197839682</v>
      </c>
      <c r="AI18" s="88">
        <v>6.5191379227268396</v>
      </c>
      <c r="AJ18" s="122">
        <v>0.43788588533957301</v>
      </c>
      <c r="AK18" s="88">
        <v>3017.0068822688099</v>
      </c>
      <c r="AL18" s="122">
        <v>89.501568846967999</v>
      </c>
      <c r="AM18" s="88">
        <v>1260.78484613967</v>
      </c>
      <c r="AN18" s="122">
        <v>38.7906785668157</v>
      </c>
      <c r="AO18" s="88">
        <v>194.733424997372</v>
      </c>
      <c r="AP18" s="122">
        <v>6.1571824781866598</v>
      </c>
      <c r="AQ18" s="88">
        <v>31.664597051790199</v>
      </c>
      <c r="AR18" s="122">
        <v>0.94467959920551103</v>
      </c>
      <c r="AS18" s="88">
        <v>4.6892057199467798</v>
      </c>
      <c r="AT18" s="122">
        <v>0.14390525147606401</v>
      </c>
      <c r="AU18" s="88">
        <v>0.11148465850872601</v>
      </c>
      <c r="AV18" s="122">
        <v>4.7117792413030003E-3</v>
      </c>
    </row>
    <row r="19" spans="1:48" x14ac:dyDescent="0.25">
      <c r="A19" s="88" t="s">
        <v>263</v>
      </c>
      <c r="B19" s="88">
        <v>5.7608336361856596</v>
      </c>
      <c r="C19" s="88">
        <v>0.177143717334411</v>
      </c>
      <c r="D19" s="68">
        <f t="shared" si="0"/>
        <v>5.9366562132586695</v>
      </c>
      <c r="E19" s="69">
        <f t="shared" si="2"/>
        <v>0.177143717334411</v>
      </c>
      <c r="F19" s="70">
        <v>0.45053044156156202</v>
      </c>
      <c r="G19" s="71">
        <v>2.0501448483182E-2</v>
      </c>
      <c r="H19" s="14">
        <v>0.67574060294398408</v>
      </c>
      <c r="I19" s="88">
        <v>12.7961013086435</v>
      </c>
      <c r="J19" s="88">
        <v>0.49374007683641602</v>
      </c>
      <c r="K19" s="73">
        <f t="shared" si="1"/>
        <v>13.186642617533419</v>
      </c>
      <c r="L19" s="74">
        <f t="shared" si="3"/>
        <v>0.49374007683641602</v>
      </c>
      <c r="M19" s="78">
        <v>2.2114255440619002</v>
      </c>
      <c r="N19" s="78">
        <v>9.5487846240788002E-2</v>
      </c>
      <c r="O19" s="79">
        <v>0.89360365096552641</v>
      </c>
      <c r="W19" s="88">
        <v>72.239366237748399</v>
      </c>
      <c r="X19" s="122">
        <v>13.4536774613956</v>
      </c>
      <c r="Y19" s="88">
        <v>27.007869805532</v>
      </c>
      <c r="Z19" s="122">
        <v>5.4321433027032704</v>
      </c>
      <c r="AA19" s="88">
        <v>5.8061460741703002</v>
      </c>
      <c r="AB19" s="122">
        <v>0.68414713648405101</v>
      </c>
      <c r="AC19" s="88">
        <v>16906.5261135974</v>
      </c>
      <c r="AD19" s="122">
        <v>3235.0900007713399</v>
      </c>
      <c r="AE19" s="88">
        <v>241.684371692773</v>
      </c>
      <c r="AF19" s="122">
        <v>7.7064284861038397</v>
      </c>
      <c r="AG19" s="88">
        <v>481.41507340402597</v>
      </c>
      <c r="AH19" s="122">
        <v>22.552241204651001</v>
      </c>
      <c r="AI19" s="88">
        <v>11.640708542438301</v>
      </c>
      <c r="AJ19" s="122">
        <v>2.10044622524671</v>
      </c>
      <c r="AK19" s="88">
        <v>2885.7628121112798</v>
      </c>
      <c r="AL19" s="122">
        <v>90.2466022102045</v>
      </c>
      <c r="AM19" s="88">
        <v>1151.01674481961</v>
      </c>
      <c r="AN19" s="122">
        <v>37.454685785586598</v>
      </c>
      <c r="AO19" s="88">
        <v>171.00096977858601</v>
      </c>
      <c r="AP19" s="122">
        <v>5.5394275310414196</v>
      </c>
      <c r="AQ19" s="88">
        <v>30.586996874436998</v>
      </c>
      <c r="AR19" s="122">
        <v>0.92709733017443197</v>
      </c>
      <c r="AS19" s="88">
        <v>4.7483634767782599</v>
      </c>
      <c r="AT19" s="122">
        <v>0.14389599895218599</v>
      </c>
      <c r="AU19" s="88">
        <v>0.210621812294986</v>
      </c>
      <c r="AV19" s="122">
        <v>3.6487173653137001E-2</v>
      </c>
    </row>
    <row r="20" spans="1:48" x14ac:dyDescent="0.25">
      <c r="A20" s="88" t="s">
        <v>264</v>
      </c>
      <c r="B20" s="88">
        <v>3.0651705223053201</v>
      </c>
      <c r="C20" s="88">
        <v>0.568808952695248</v>
      </c>
      <c r="D20" s="68">
        <f t="shared" si="0"/>
        <v>3.1587205559349627</v>
      </c>
      <c r="E20" s="69">
        <f t="shared" si="2"/>
        <v>0.568808952695248</v>
      </c>
      <c r="F20" s="70">
        <v>0.37289664323122801</v>
      </c>
      <c r="G20" s="71">
        <v>3.0723143380527E-2</v>
      </c>
      <c r="H20" s="14">
        <v>0.44398202813329224</v>
      </c>
      <c r="I20" s="88">
        <v>8.1969520029057801</v>
      </c>
      <c r="J20" s="88">
        <v>0.93604721506015998</v>
      </c>
      <c r="K20" s="73">
        <f t="shared" si="1"/>
        <v>8.447125730583311</v>
      </c>
      <c r="L20" s="74">
        <f t="shared" si="3"/>
        <v>0.93604721506015998</v>
      </c>
      <c r="M20" s="78">
        <v>2.67139614245243</v>
      </c>
      <c r="N20" s="78">
        <v>0.171641391034874</v>
      </c>
      <c r="O20" s="79">
        <v>0.56265005754240682</v>
      </c>
      <c r="W20" s="88">
        <v>167.179598892934</v>
      </c>
      <c r="X20" s="122">
        <v>40.490071207512898</v>
      </c>
      <c r="Y20" s="88">
        <v>191.46434630965601</v>
      </c>
      <c r="Z20" s="122">
        <v>28.828137938646599</v>
      </c>
      <c r="AA20" s="88">
        <v>32.966998952588803</v>
      </c>
      <c r="AB20" s="122">
        <v>2.6161964400725601</v>
      </c>
      <c r="AC20" s="88">
        <v>60874.536427184503</v>
      </c>
      <c r="AD20" s="122">
        <v>3797.8194381238</v>
      </c>
      <c r="AE20" s="88">
        <v>324.12291476687699</v>
      </c>
      <c r="AF20" s="122">
        <v>17.034727451935499</v>
      </c>
      <c r="AG20" s="88">
        <v>653.706238088482</v>
      </c>
      <c r="AH20" s="122">
        <v>30.4288621589758</v>
      </c>
      <c r="AI20" s="88">
        <v>8.0445871592662304</v>
      </c>
      <c r="AJ20" s="122">
        <v>1.5171702783430401</v>
      </c>
      <c r="AK20" s="88">
        <v>3599.7433734880001</v>
      </c>
      <c r="AL20" s="122">
        <v>117.22250180918699</v>
      </c>
      <c r="AM20" s="88">
        <v>1564.25046972987</v>
      </c>
      <c r="AN20" s="122">
        <v>50.811129912042098</v>
      </c>
      <c r="AO20" s="88">
        <v>243.71606364746199</v>
      </c>
      <c r="AP20" s="122">
        <v>7.97402256987366</v>
      </c>
      <c r="AQ20" s="88">
        <v>39.617907998962004</v>
      </c>
      <c r="AR20" s="122">
        <v>1.16945414439998</v>
      </c>
      <c r="AS20" s="88">
        <v>5.7359727755727699</v>
      </c>
      <c r="AT20" s="122">
        <v>0.169229773805012</v>
      </c>
      <c r="AU20" s="88">
        <v>0.14540092561809501</v>
      </c>
      <c r="AV20" s="122">
        <v>2.6738690735973E-2</v>
      </c>
    </row>
    <row r="21" spans="1:48" x14ac:dyDescent="0.25">
      <c r="A21" s="88" t="s">
        <v>265</v>
      </c>
      <c r="B21" s="88">
        <v>5.4026693985250702</v>
      </c>
      <c r="C21" s="88">
        <v>0.88158574773399401</v>
      </c>
      <c r="D21" s="68">
        <f t="shared" si="0"/>
        <v>5.5675606827925881</v>
      </c>
      <c r="E21" s="69">
        <f t="shared" si="2"/>
        <v>0.88158574773399401</v>
      </c>
      <c r="F21" s="70">
        <v>0.43904163103575</v>
      </c>
      <c r="G21" s="71">
        <v>4.2489233211250997E-2</v>
      </c>
      <c r="H21" s="14">
        <v>0.59308511292439925</v>
      </c>
      <c r="I21" s="88">
        <v>12.3102100627416</v>
      </c>
      <c r="J21" s="88">
        <v>1.1521404954712999</v>
      </c>
      <c r="K21" s="73">
        <f t="shared" si="1"/>
        <v>12.685921807643579</v>
      </c>
      <c r="L21" s="74">
        <f t="shared" si="3"/>
        <v>1.1521404954712999</v>
      </c>
      <c r="M21" s="78">
        <v>2.2823684862999798</v>
      </c>
      <c r="N21" s="78">
        <v>0.20574800412991701</v>
      </c>
      <c r="O21" s="79">
        <v>0.96318540057329394</v>
      </c>
      <c r="W21" s="88">
        <v>25.564827918682401</v>
      </c>
      <c r="X21" s="122">
        <v>1.3696018107413199</v>
      </c>
      <c r="Y21" s="88">
        <v>4.3651394774437797</v>
      </c>
      <c r="Z21" s="122">
        <v>0.29553301305047103</v>
      </c>
      <c r="AA21" s="88">
        <v>0.34413916510667603</v>
      </c>
      <c r="AB21" s="122">
        <v>0.14505515577545799</v>
      </c>
      <c r="AC21" s="88">
        <v>1154.3111814547599</v>
      </c>
      <c r="AD21" s="122">
        <v>94.860013812233902</v>
      </c>
      <c r="AE21" s="88">
        <v>221.242369748794</v>
      </c>
      <c r="AF21" s="122">
        <v>12.856521628872301</v>
      </c>
      <c r="AG21" s="88">
        <v>519.713295822909</v>
      </c>
      <c r="AH21" s="122">
        <v>24.522750299318599</v>
      </c>
      <c r="AI21" s="88">
        <v>10.468362192869201</v>
      </c>
      <c r="AJ21" s="122">
        <v>0.98911122577229005</v>
      </c>
      <c r="AK21" s="88">
        <v>2615.4940067684802</v>
      </c>
      <c r="AL21" s="122">
        <v>94.335219128109301</v>
      </c>
      <c r="AM21" s="88">
        <v>1126.5543002028501</v>
      </c>
      <c r="AN21" s="122">
        <v>42.512781298102901</v>
      </c>
      <c r="AO21" s="88">
        <v>173.96823680684599</v>
      </c>
      <c r="AP21" s="122">
        <v>6.7479742805437999</v>
      </c>
      <c r="AQ21" s="88">
        <v>31.066176794563699</v>
      </c>
      <c r="AR21" s="122">
        <v>0.99698579147080202</v>
      </c>
      <c r="AS21" s="88">
        <v>4.75503924094102</v>
      </c>
      <c r="AT21" s="122">
        <v>0.14334314616396199</v>
      </c>
      <c r="AU21" s="88">
        <v>0.1798055058661</v>
      </c>
      <c r="AV21" s="122">
        <v>1.5944714344690001E-2</v>
      </c>
    </row>
    <row r="22" spans="1:48" x14ac:dyDescent="0.25">
      <c r="A22" s="88" t="s">
        <v>266</v>
      </c>
      <c r="B22" s="88">
        <v>3.59673316290375</v>
      </c>
      <c r="C22" s="88">
        <v>0.375653771646972</v>
      </c>
      <c r="D22" s="68">
        <f t="shared" si="0"/>
        <v>3.7065066668239934</v>
      </c>
      <c r="E22" s="69">
        <f t="shared" si="2"/>
        <v>0.375653771646972</v>
      </c>
      <c r="F22" s="70">
        <v>0.39649869142864003</v>
      </c>
      <c r="G22" s="71">
        <v>1.8067399584720999E-2</v>
      </c>
      <c r="H22" s="14">
        <v>0.43628909398271148</v>
      </c>
      <c r="I22" s="88">
        <v>9.0316381928214398</v>
      </c>
      <c r="J22" s="88">
        <v>0.66402997914378403</v>
      </c>
      <c r="K22" s="73">
        <f t="shared" si="1"/>
        <v>9.3072868233040769</v>
      </c>
      <c r="L22" s="74">
        <f t="shared" si="3"/>
        <v>0.66402997914378403</v>
      </c>
      <c r="M22" s="78">
        <v>2.5049185743673399</v>
      </c>
      <c r="N22" s="78">
        <v>0.101040663961942</v>
      </c>
      <c r="O22" s="79">
        <v>0.54863236337241927</v>
      </c>
      <c r="W22" s="88">
        <v>348.11084945305703</v>
      </c>
      <c r="X22" s="122">
        <v>47.430934324401299</v>
      </c>
      <c r="Y22" s="88">
        <v>485.78834646759799</v>
      </c>
      <c r="Z22" s="122">
        <v>97.851542701220893</v>
      </c>
      <c r="AA22" s="88">
        <v>17.399939424735201</v>
      </c>
      <c r="AB22" s="122">
        <v>1.85703229989083</v>
      </c>
      <c r="AC22" s="88">
        <v>65744.838363553907</v>
      </c>
      <c r="AD22" s="122">
        <v>5707.1445911559304</v>
      </c>
      <c r="AE22" s="88">
        <v>393.38594591102998</v>
      </c>
      <c r="AF22" s="122">
        <v>34.250750572514299</v>
      </c>
      <c r="AG22" s="88">
        <v>671.74521874236302</v>
      </c>
      <c r="AH22" s="122">
        <v>31.3746434080978</v>
      </c>
      <c r="AI22" s="88">
        <v>9.2214784014649194</v>
      </c>
      <c r="AJ22" s="122">
        <v>0.79469698721941395</v>
      </c>
      <c r="AK22" s="88">
        <v>3644.82320401281</v>
      </c>
      <c r="AL22" s="122">
        <v>184.78197158490499</v>
      </c>
      <c r="AM22" s="88">
        <v>1607.9837205788999</v>
      </c>
      <c r="AN22" s="122">
        <v>73.624096321952706</v>
      </c>
      <c r="AO22" s="88">
        <v>253.04111986743999</v>
      </c>
      <c r="AP22" s="122">
        <v>11.0530063504312</v>
      </c>
      <c r="AQ22" s="88">
        <v>40.147947256853598</v>
      </c>
      <c r="AR22" s="122">
        <v>1.2987684559033901</v>
      </c>
      <c r="AS22" s="88">
        <v>5.7618540510683696</v>
      </c>
      <c r="AT22" s="122">
        <v>0.17576018872497201</v>
      </c>
      <c r="AU22" s="88">
        <v>0.15429486028077</v>
      </c>
      <c r="AV22" s="122">
        <v>1.1814596343441E-2</v>
      </c>
    </row>
    <row r="23" spans="1:48" x14ac:dyDescent="0.25">
      <c r="A23" s="88" t="s">
        <v>267</v>
      </c>
      <c r="B23" s="88">
        <v>5.0776223158005198</v>
      </c>
      <c r="C23" s="88">
        <v>0.45634272788456598</v>
      </c>
      <c r="D23" s="68">
        <f t="shared" si="0"/>
        <v>5.2325930539519829</v>
      </c>
      <c r="E23" s="69">
        <f t="shared" si="2"/>
        <v>0.45634272788456598</v>
      </c>
      <c r="F23" s="70">
        <v>0.433249561430889</v>
      </c>
      <c r="G23" s="71">
        <v>2.3634101536319001E-2</v>
      </c>
      <c r="H23" s="14">
        <v>0.60697419121027352</v>
      </c>
      <c r="I23" s="88">
        <v>11.753891038643699</v>
      </c>
      <c r="J23" s="88">
        <v>0.69768028851184405</v>
      </c>
      <c r="K23" s="73">
        <f t="shared" si="1"/>
        <v>12.112623740117442</v>
      </c>
      <c r="L23" s="74">
        <f t="shared" si="3"/>
        <v>0.69768028851184405</v>
      </c>
      <c r="M23" s="78">
        <v>2.3128695666646202</v>
      </c>
      <c r="N23" s="78">
        <v>0.108528663094029</v>
      </c>
      <c r="O23" s="79">
        <v>0.79053029705157873</v>
      </c>
      <c r="W23" s="88">
        <v>46.112717212365801</v>
      </c>
      <c r="X23" s="122">
        <v>5.5919696957958998</v>
      </c>
      <c r="Y23" s="88">
        <v>41.1484994391529</v>
      </c>
      <c r="Z23" s="122">
        <v>8.3386762594698194</v>
      </c>
      <c r="AA23" s="88">
        <v>0.27629123309958498</v>
      </c>
      <c r="AB23" s="122">
        <v>0.12797697837781999</v>
      </c>
      <c r="AC23" s="88">
        <v>1446.1330253174001</v>
      </c>
      <c r="AD23" s="122">
        <v>171.16931684881601</v>
      </c>
      <c r="AE23" s="88">
        <v>258.95902085889401</v>
      </c>
      <c r="AF23" s="122">
        <v>10.758408331511999</v>
      </c>
      <c r="AG23" s="88">
        <v>483.74828371018401</v>
      </c>
      <c r="AH23" s="122">
        <v>23.030399586503599</v>
      </c>
      <c r="AI23" s="88">
        <v>37.828875931586602</v>
      </c>
      <c r="AJ23" s="122">
        <v>2.80884147962065</v>
      </c>
      <c r="AK23" s="88">
        <v>2416.2475842337599</v>
      </c>
      <c r="AL23" s="122">
        <v>81.943932676521499</v>
      </c>
      <c r="AM23" s="88">
        <v>1039.3133995983001</v>
      </c>
      <c r="AN23" s="122">
        <v>36.115706732543302</v>
      </c>
      <c r="AO23" s="88">
        <v>161.93024178719401</v>
      </c>
      <c r="AP23" s="122">
        <v>5.9187614287419104</v>
      </c>
      <c r="AQ23" s="88">
        <v>30.1949626205759</v>
      </c>
      <c r="AR23" s="122">
        <v>0.92258759328349005</v>
      </c>
      <c r="AS23" s="88">
        <v>4.6553218652077604</v>
      </c>
      <c r="AT23" s="122">
        <v>0.14153768419100299</v>
      </c>
      <c r="AU23" s="88">
        <v>0.64497249634197196</v>
      </c>
      <c r="AV23" s="122">
        <v>4.5748702447708997E-2</v>
      </c>
    </row>
    <row r="24" spans="1:48" x14ac:dyDescent="0.25">
      <c r="A24" s="88" t="s">
        <v>268</v>
      </c>
      <c r="B24" s="88">
        <v>0.98535294995300104</v>
      </c>
      <c r="C24" s="88">
        <v>7.8137275157019001E-2</v>
      </c>
      <c r="D24" s="68">
        <f t="shared" si="0"/>
        <v>1.0154262528685734</v>
      </c>
      <c r="E24" s="69">
        <f t="shared" si="2"/>
        <v>7.8137275157019001E-2</v>
      </c>
      <c r="F24" s="70">
        <v>0.31531855394175701</v>
      </c>
      <c r="G24" s="71">
        <v>7.4795449173790003E-3</v>
      </c>
      <c r="H24" s="14">
        <v>0.29912947400961826</v>
      </c>
      <c r="I24" s="88">
        <v>3.1227357485887599</v>
      </c>
      <c r="J24" s="88">
        <v>0.216490355820045</v>
      </c>
      <c r="K24" s="73">
        <f t="shared" si="1"/>
        <v>3.2180426922550627</v>
      </c>
      <c r="L24" s="74">
        <f t="shared" si="3"/>
        <v>0.216490355820045</v>
      </c>
      <c r="M24" s="78">
        <v>3.17143882337859</v>
      </c>
      <c r="N24" s="78">
        <v>6.2921032630790005E-2</v>
      </c>
      <c r="O24" s="79">
        <v>0.28617796025393555</v>
      </c>
      <c r="W24" s="88">
        <v>370.869563050485</v>
      </c>
      <c r="X24" s="122">
        <v>102.050927135054</v>
      </c>
      <c r="Y24" s="88">
        <v>145.42169390737999</v>
      </c>
      <c r="Z24" s="122">
        <v>21.226790553799901</v>
      </c>
      <c r="AA24" s="88">
        <v>44.625697013949001</v>
      </c>
      <c r="AB24" s="122">
        <v>5.7561734574160299</v>
      </c>
      <c r="AC24" s="88">
        <v>96378.335958869706</v>
      </c>
      <c r="AD24" s="122">
        <v>11428.587075642799</v>
      </c>
      <c r="AE24" s="88">
        <v>378.15582274823203</v>
      </c>
      <c r="AF24" s="122">
        <v>16.1725988925065</v>
      </c>
      <c r="AG24" s="88">
        <v>623.97521536960903</v>
      </c>
      <c r="AH24" s="122">
        <v>29.0280623387609</v>
      </c>
      <c r="AI24" s="88">
        <v>2.84907029668345</v>
      </c>
      <c r="AJ24" s="122">
        <v>0.810598567915777</v>
      </c>
      <c r="AK24" s="88">
        <v>3573.2885744835298</v>
      </c>
      <c r="AL24" s="122">
        <v>116.20706478935099</v>
      </c>
      <c r="AM24" s="88">
        <v>1542.1079466532201</v>
      </c>
      <c r="AN24" s="122">
        <v>50.187795107766597</v>
      </c>
      <c r="AO24" s="88">
        <v>240.40929588114199</v>
      </c>
      <c r="AP24" s="122">
        <v>8.0305663079737499</v>
      </c>
      <c r="AQ24" s="88">
        <v>38.011751865252798</v>
      </c>
      <c r="AR24" s="122">
        <v>1.17225315643893</v>
      </c>
      <c r="AS24" s="88">
        <v>5.44258711828763</v>
      </c>
      <c r="AT24" s="122">
        <v>0.16318708750913799</v>
      </c>
      <c r="AU24" s="88">
        <v>5.1844722175725999E-2</v>
      </c>
      <c r="AV24" s="122">
        <v>1.3207678713051001E-2</v>
      </c>
    </row>
    <row r="25" spans="1:48" x14ac:dyDescent="0.25">
      <c r="A25" s="88" t="s">
        <v>269</v>
      </c>
      <c r="B25" s="88">
        <v>14.117063070881199</v>
      </c>
      <c r="C25" s="88">
        <v>3.32451577792598</v>
      </c>
      <c r="D25" s="68">
        <f t="shared" ref="D25:D35" si="4">IF(ISNUMBER(B25),(B25*(EXP(B$2*0.00001867)-1)/(EXP(B$3*0.00001867)-1)),"&lt; DL")</f>
        <v>14.547920576335564</v>
      </c>
      <c r="E25" s="69">
        <f t="shared" ref="E25:E35" si="5">C25</f>
        <v>3.32451577792598</v>
      </c>
      <c r="F25" s="87">
        <v>0.71516343287526296</v>
      </c>
      <c r="G25" s="87">
        <v>0.13969064953129501</v>
      </c>
      <c r="H25" s="87">
        <v>0.82942666439085</v>
      </c>
      <c r="I25" s="88">
        <v>19.589213972493301</v>
      </c>
      <c r="J25" s="88">
        <v>1.8334234212906</v>
      </c>
      <c r="K25" s="73">
        <f t="shared" ref="K25:K35" si="6">IF(ISNUMBER(I25),(I25*(EXP(B$2*0.00001867)-1)/(EXP(B$3*0.00001867)-1)),"&lt; DL")</f>
        <v>20.187083361021394</v>
      </c>
      <c r="L25" s="74">
        <f t="shared" ref="L25:L35" si="7">J25</f>
        <v>1.8334234212906</v>
      </c>
      <c r="M25" s="78">
        <v>1.38009584120745</v>
      </c>
      <c r="N25" s="78">
        <v>0.18202590145023001</v>
      </c>
      <c r="O25" s="78">
        <v>0.7096134224084043</v>
      </c>
      <c r="W25" s="88">
        <v>34.338558171900203</v>
      </c>
      <c r="X25" s="122">
        <v>1.77816432560384</v>
      </c>
      <c r="Y25" s="88">
        <v>0.52458091051407296</v>
      </c>
      <c r="Z25" s="122">
        <v>9.2966668314985998E-2</v>
      </c>
      <c r="AA25" s="88">
        <v>8.9661549729445997E-2</v>
      </c>
      <c r="AB25" s="122">
        <v>7.3863161814415004E-2</v>
      </c>
      <c r="AC25" s="88">
        <v>5442.9204799502804</v>
      </c>
      <c r="AD25" s="122">
        <v>900.33478902113904</v>
      </c>
      <c r="AE25" s="88">
        <v>555.844073243259</v>
      </c>
      <c r="AF25" s="122">
        <v>20.922579312314301</v>
      </c>
      <c r="AG25" s="88">
        <v>654.48741319693204</v>
      </c>
      <c r="AH25" s="122">
        <v>26.0782660937111</v>
      </c>
      <c r="AI25" s="88">
        <v>7.9259474822996001</v>
      </c>
      <c r="AJ25" s="122">
        <v>1.0836417812466499</v>
      </c>
      <c r="AK25" s="88">
        <v>3673.20681740808</v>
      </c>
      <c r="AL25" s="122">
        <v>124.56772857284101</v>
      </c>
      <c r="AM25" s="88">
        <v>1628.20668231028</v>
      </c>
      <c r="AN25" s="122">
        <v>56.125707275204697</v>
      </c>
      <c r="AO25" s="88">
        <v>265.23374754978101</v>
      </c>
      <c r="AP25" s="122">
        <v>8.9465388467427402</v>
      </c>
      <c r="AQ25" s="88">
        <v>41.592664650926899</v>
      </c>
      <c r="AR25" s="122">
        <v>1.2544010656093101</v>
      </c>
      <c r="AS25" s="88">
        <v>5.75689363850136</v>
      </c>
      <c r="AT25" s="122">
        <v>0.17595830626065401</v>
      </c>
      <c r="AU25" s="88">
        <v>0.15024273708001301</v>
      </c>
      <c r="AV25" s="122">
        <v>1.8532729702964001E-2</v>
      </c>
    </row>
    <row r="26" spans="1:48" x14ac:dyDescent="0.25">
      <c r="A26" s="88" t="s">
        <v>270</v>
      </c>
      <c r="B26" s="88">
        <v>5.24683635542356</v>
      </c>
      <c r="C26" s="88">
        <v>0.54749242457870295</v>
      </c>
      <c r="D26" s="68">
        <f t="shared" si="4"/>
        <v>5.4069715628866488</v>
      </c>
      <c r="E26" s="69">
        <f t="shared" si="5"/>
        <v>0.54749242457870295</v>
      </c>
      <c r="F26" s="87">
        <v>0.44583163152809002</v>
      </c>
      <c r="G26" s="87">
        <v>2.2932100704510999E-2</v>
      </c>
      <c r="H26" s="87">
        <v>0.49293807728599859</v>
      </c>
      <c r="I26" s="88">
        <v>11.778614735714999</v>
      </c>
      <c r="J26" s="88">
        <v>0.88306894110911704</v>
      </c>
      <c r="K26" s="73">
        <f t="shared" si="6"/>
        <v>12.138102012725614</v>
      </c>
      <c r="L26" s="74">
        <f t="shared" si="7"/>
        <v>0.88306894110911704</v>
      </c>
      <c r="M26" s="78">
        <v>2.2493661064825599</v>
      </c>
      <c r="N26" s="78">
        <v>0.105818786615858</v>
      </c>
      <c r="O26" s="78">
        <v>0.62748339404977016</v>
      </c>
      <c r="W26" s="88">
        <v>32.975979038556801</v>
      </c>
      <c r="X26" s="122">
        <v>2.37969523837454</v>
      </c>
      <c r="Y26" s="88">
        <v>8.1969952215286295</v>
      </c>
      <c r="Z26" s="122">
        <v>2.7815593580770299</v>
      </c>
      <c r="AA26" s="88">
        <v>2.5893520059889701</v>
      </c>
      <c r="AB26" s="122">
        <v>0.42090784664630199</v>
      </c>
      <c r="AC26" s="88">
        <v>5508.0588680084202</v>
      </c>
      <c r="AD26" s="122">
        <v>1839.46872945109</v>
      </c>
      <c r="AE26" s="88">
        <v>339.59548896432102</v>
      </c>
      <c r="AF26" s="122">
        <v>13.792428585692299</v>
      </c>
      <c r="AG26" s="88">
        <v>647.23778354613103</v>
      </c>
      <c r="AH26" s="122">
        <v>26.055568720592301</v>
      </c>
      <c r="AI26" s="88">
        <v>19.635364178983501</v>
      </c>
      <c r="AJ26" s="122">
        <v>4.5743390143975802</v>
      </c>
      <c r="AK26" s="88">
        <v>3530.0594069540598</v>
      </c>
      <c r="AL26" s="122">
        <v>115.75920667091</v>
      </c>
      <c r="AM26" s="88">
        <v>1538.75880730583</v>
      </c>
      <c r="AN26" s="122">
        <v>50.304867626320899</v>
      </c>
      <c r="AO26" s="88">
        <v>240.52519957234199</v>
      </c>
      <c r="AP26" s="122">
        <v>7.4689056495760404</v>
      </c>
      <c r="AQ26" s="88">
        <v>39.755072109827502</v>
      </c>
      <c r="AR26" s="122">
        <v>1.21718981776579</v>
      </c>
      <c r="AS26" s="88">
        <v>5.6352240976502701</v>
      </c>
      <c r="AT26" s="122">
        <v>0.17695343891742901</v>
      </c>
      <c r="AU26" s="88">
        <v>0.36360327943751802</v>
      </c>
      <c r="AV26" s="122">
        <v>8.5366534203296998E-2</v>
      </c>
    </row>
    <row r="27" spans="1:48" x14ac:dyDescent="0.25">
      <c r="A27" s="88" t="s">
        <v>271</v>
      </c>
      <c r="B27" s="88">
        <v>2.11571468679425</v>
      </c>
      <c r="C27" s="88">
        <v>0.78583413067110797</v>
      </c>
      <c r="D27" s="68">
        <f t="shared" si="4"/>
        <v>2.1802870094953932</v>
      </c>
      <c r="E27" s="69">
        <f t="shared" si="5"/>
        <v>0.78583413067110797</v>
      </c>
      <c r="F27" s="87">
        <v>0.34413211610378902</v>
      </c>
      <c r="G27" s="87">
        <v>7.0264528001532003E-2</v>
      </c>
      <c r="H27" s="87">
        <v>0.5497144355628254</v>
      </c>
      <c r="I27" s="88">
        <v>6.1402976376163396</v>
      </c>
      <c r="J27" s="88">
        <v>1.09342180052145</v>
      </c>
      <c r="K27" s="73">
        <f t="shared" si="6"/>
        <v>6.3277015834375971</v>
      </c>
      <c r="L27" s="74">
        <f t="shared" si="7"/>
        <v>1.09342180052145</v>
      </c>
      <c r="M27" s="78">
        <v>2.9027860461267099</v>
      </c>
      <c r="N27" s="78">
        <v>0.303190318336788</v>
      </c>
      <c r="O27" s="78">
        <v>0.58654589119002276</v>
      </c>
      <c r="W27" s="88">
        <v>3945.9434794388999</v>
      </c>
      <c r="X27" s="122">
        <v>993.10453123838602</v>
      </c>
      <c r="Y27" s="88">
        <v>7420.7594454885302</v>
      </c>
      <c r="Z27" s="122">
        <v>1923.97205152222</v>
      </c>
      <c r="AA27" s="88">
        <v>32.076015115809298</v>
      </c>
      <c r="AB27" s="122">
        <v>4.62062815154402</v>
      </c>
      <c r="AC27" s="88">
        <v>475149.44777319703</v>
      </c>
      <c r="AD27" s="122">
        <v>66036.646309713105</v>
      </c>
      <c r="AE27" s="88">
        <v>695.68028231063795</v>
      </c>
      <c r="AF27" s="122">
        <v>22.688062360343501</v>
      </c>
      <c r="AG27" s="88">
        <v>636.09743061912798</v>
      </c>
      <c r="AH27" s="122">
        <v>26.502145372109599</v>
      </c>
      <c r="AI27" s="88">
        <v>33.002651012017999</v>
      </c>
      <c r="AJ27" s="122">
        <v>6.3589725747747003</v>
      </c>
      <c r="AK27" s="88">
        <v>4046.5435168015301</v>
      </c>
      <c r="AL27" s="122">
        <v>127.090710506435</v>
      </c>
      <c r="AM27" s="88">
        <v>1853.936737666</v>
      </c>
      <c r="AN27" s="122">
        <v>59.656742769288797</v>
      </c>
      <c r="AO27" s="88">
        <v>295.11028494474499</v>
      </c>
      <c r="AP27" s="122">
        <v>9.1186387967454507</v>
      </c>
      <c r="AQ27" s="88">
        <v>42.687451897586499</v>
      </c>
      <c r="AR27" s="122">
        <v>1.3031551292863</v>
      </c>
      <c r="AS27" s="88">
        <v>5.7302416490211403</v>
      </c>
      <c r="AT27" s="122">
        <v>0.18480644203947499</v>
      </c>
      <c r="AU27" s="88">
        <v>0.61954041832122997</v>
      </c>
      <c r="AV27" s="122">
        <v>0.11621632476527</v>
      </c>
    </row>
    <row r="28" spans="1:48" x14ac:dyDescent="0.25">
      <c r="A28" s="88" t="s">
        <v>272</v>
      </c>
      <c r="B28" s="88">
        <v>1.2555215649771101</v>
      </c>
      <c r="C28" s="88">
        <v>0.184863342947237</v>
      </c>
      <c r="D28" s="68">
        <f t="shared" si="4"/>
        <v>1.2938405047462467</v>
      </c>
      <c r="E28" s="69">
        <f t="shared" si="5"/>
        <v>0.184863342947237</v>
      </c>
      <c r="F28" s="87">
        <v>0.32374681614380102</v>
      </c>
      <c r="G28" s="87">
        <v>1.0001749658803001E-2</v>
      </c>
      <c r="H28" s="87">
        <v>0.20981853401384157</v>
      </c>
      <c r="I28" s="88">
        <v>3.8733314529885701</v>
      </c>
      <c r="J28" s="88">
        <v>0.50900614008520695</v>
      </c>
      <c r="K28" s="73">
        <f t="shared" si="6"/>
        <v>3.9915468296043248</v>
      </c>
      <c r="L28" s="74">
        <f t="shared" si="7"/>
        <v>0.50900614008520695</v>
      </c>
      <c r="M28" s="78">
        <v>3.08565220717878</v>
      </c>
      <c r="N28" s="78">
        <v>8.3399978334224995E-2</v>
      </c>
      <c r="O28" s="78">
        <v>0.20567457341090298</v>
      </c>
      <c r="W28" s="88">
        <v>434.76980180859499</v>
      </c>
      <c r="X28" s="122">
        <v>68.838197796772803</v>
      </c>
      <c r="Y28" s="88">
        <v>719.74083304072201</v>
      </c>
      <c r="Z28" s="122">
        <v>136.92499928048301</v>
      </c>
      <c r="AA28" s="88">
        <v>0.73649551097739796</v>
      </c>
      <c r="AB28" s="122">
        <v>0.20856763026812</v>
      </c>
      <c r="AC28" s="88">
        <v>2442.0954843785198</v>
      </c>
      <c r="AD28" s="122">
        <v>363.351468347062</v>
      </c>
      <c r="AE28" s="88">
        <v>166.70498470962099</v>
      </c>
      <c r="AF28" s="122">
        <v>10.8814421539674</v>
      </c>
      <c r="AG28" s="88">
        <v>458.91669460825801</v>
      </c>
      <c r="AH28" s="122">
        <v>23.080348598315901</v>
      </c>
      <c r="AI28" s="88">
        <v>23.107219904952199</v>
      </c>
      <c r="AJ28" s="122">
        <v>1.90563524048269</v>
      </c>
      <c r="AK28" s="88">
        <v>2265.91097744834</v>
      </c>
      <c r="AL28" s="122">
        <v>88.410752043225301</v>
      </c>
      <c r="AM28" s="88">
        <v>937.66079599264299</v>
      </c>
      <c r="AN28" s="122">
        <v>35.986002807496398</v>
      </c>
      <c r="AO28" s="88">
        <v>142.62393595884001</v>
      </c>
      <c r="AP28" s="122">
        <v>5.8447535846721497</v>
      </c>
      <c r="AQ28" s="88">
        <v>28.027090334395801</v>
      </c>
      <c r="AR28" s="122">
        <v>0.93486570597916896</v>
      </c>
      <c r="AS28" s="88">
        <v>4.49043856360632</v>
      </c>
      <c r="AT28" s="122">
        <v>0.142808236910131</v>
      </c>
      <c r="AU28" s="88">
        <v>0.38994229236578498</v>
      </c>
      <c r="AV28" s="122">
        <v>2.8431750862434001E-2</v>
      </c>
    </row>
    <row r="29" spans="1:48" x14ac:dyDescent="0.25">
      <c r="A29" s="88" t="s">
        <v>273</v>
      </c>
      <c r="B29" s="88">
        <v>1.57386984594144</v>
      </c>
      <c r="C29" s="88">
        <v>0.119746979510142</v>
      </c>
      <c r="D29" s="68">
        <f t="shared" si="4"/>
        <v>1.6219048821474407</v>
      </c>
      <c r="E29" s="69">
        <f t="shared" si="5"/>
        <v>0.119746979510142</v>
      </c>
      <c r="F29" s="87">
        <v>0.32752865146737598</v>
      </c>
      <c r="G29" s="87">
        <v>8.1965061967420004E-3</v>
      </c>
      <c r="H29" s="87">
        <v>0.32891503170911796</v>
      </c>
      <c r="I29" s="88">
        <v>4.8025192123013998</v>
      </c>
      <c r="J29" s="88">
        <v>0.309527782810047</v>
      </c>
      <c r="K29" s="73">
        <f t="shared" si="6"/>
        <v>4.9490937113540339</v>
      </c>
      <c r="L29" s="74">
        <f t="shared" si="7"/>
        <v>0.309527782810047</v>
      </c>
      <c r="M29" s="78">
        <v>3.0563375450805701</v>
      </c>
      <c r="N29" s="78">
        <v>7.1794147413256001E-2</v>
      </c>
      <c r="O29" s="78">
        <v>0.36446615073386057</v>
      </c>
      <c r="W29" s="88">
        <v>21.8944054441749</v>
      </c>
      <c r="X29" s="122">
        <v>0.99186212362464998</v>
      </c>
      <c r="Y29" s="88">
        <v>1.09757928042604</v>
      </c>
      <c r="Z29" s="122">
        <v>8.6774936061582E-2</v>
      </c>
      <c r="AA29" s="88">
        <v>0.12659649963354899</v>
      </c>
      <c r="AB29" s="122">
        <v>8.5065314960950003E-2</v>
      </c>
      <c r="AC29" s="88">
        <v>484.54823960813599</v>
      </c>
      <c r="AD29" s="122">
        <v>25.818920189331902</v>
      </c>
      <c r="AE29" s="88">
        <v>214.034924006783</v>
      </c>
      <c r="AF29" s="122">
        <v>17.570889630041801</v>
      </c>
      <c r="AG29" s="88">
        <v>488.26443411895201</v>
      </c>
      <c r="AH29" s="122">
        <v>24.559004164372102</v>
      </c>
      <c r="AI29" s="88">
        <v>5.63919901456826</v>
      </c>
      <c r="AJ29" s="122">
        <v>0.41546722683562198</v>
      </c>
      <c r="AK29" s="88">
        <v>2551.6824137470899</v>
      </c>
      <c r="AL29" s="122">
        <v>106.004862019865</v>
      </c>
      <c r="AM29" s="88">
        <v>1079.3366298508499</v>
      </c>
      <c r="AN29" s="122">
        <v>46.679920375888301</v>
      </c>
      <c r="AO29" s="88">
        <v>161.934335357642</v>
      </c>
      <c r="AP29" s="122">
        <v>7.62200197896777</v>
      </c>
      <c r="AQ29" s="88">
        <v>29.5675603341395</v>
      </c>
      <c r="AR29" s="122">
        <v>1.031743590005</v>
      </c>
      <c r="AS29" s="88">
        <v>4.6417437515273097</v>
      </c>
      <c r="AT29" s="122">
        <v>0.149662515473824</v>
      </c>
      <c r="AU29" s="88">
        <v>0.10070042675997</v>
      </c>
      <c r="AV29" s="122">
        <v>5.4828170780379997E-3</v>
      </c>
    </row>
    <row r="30" spans="1:48" x14ac:dyDescent="0.25">
      <c r="A30" s="88" t="s">
        <v>274</v>
      </c>
      <c r="B30" s="88">
        <v>6.2825972715689096</v>
      </c>
      <c r="C30" s="88">
        <v>0.231229710050215</v>
      </c>
      <c r="D30" s="68">
        <f t="shared" si="4"/>
        <v>6.4743442500028321</v>
      </c>
      <c r="E30" s="69">
        <f t="shared" si="5"/>
        <v>0.231229710050215</v>
      </c>
      <c r="F30" s="87">
        <v>0.48569637251569098</v>
      </c>
      <c r="G30" s="87">
        <v>1.9095527180988999E-2</v>
      </c>
      <c r="H30" s="87">
        <v>0.93613314107100853</v>
      </c>
      <c r="I30" s="88">
        <v>12.9096344874892</v>
      </c>
      <c r="J30" s="88">
        <v>0.444651543435645</v>
      </c>
      <c r="K30" s="73">
        <f t="shared" si="6"/>
        <v>13.303640867122102</v>
      </c>
      <c r="L30" s="74">
        <f t="shared" si="7"/>
        <v>0.444651543435645</v>
      </c>
      <c r="M30" s="78">
        <v>2.0555573456226699</v>
      </c>
      <c r="N30" s="78">
        <v>8.0918396055972994E-2</v>
      </c>
      <c r="O30" s="78">
        <v>0.87495998045361201</v>
      </c>
      <c r="W30" s="88">
        <v>30.7360586441003</v>
      </c>
      <c r="X30" s="122">
        <v>1.17347182910293</v>
      </c>
      <c r="Y30" s="88">
        <v>6.2161871108462199</v>
      </c>
      <c r="Z30" s="122">
        <v>0.83690513541399303</v>
      </c>
      <c r="AA30" s="88">
        <v>0.17123364041589201</v>
      </c>
      <c r="AB30" s="122">
        <v>9.9651404876171995E-2</v>
      </c>
      <c r="AC30" s="88">
        <v>2623.8609913749501</v>
      </c>
      <c r="AD30" s="122">
        <v>320.64290446212601</v>
      </c>
      <c r="AE30" s="88">
        <v>520.33511661110902</v>
      </c>
      <c r="AF30" s="122">
        <v>20.160631403994898</v>
      </c>
      <c r="AG30" s="88">
        <v>589.40943164675298</v>
      </c>
      <c r="AH30" s="122">
        <v>29.1402277262811</v>
      </c>
      <c r="AI30" s="88">
        <v>4.5155500952024701</v>
      </c>
      <c r="AJ30" s="122">
        <v>0.47728547658397802</v>
      </c>
      <c r="AK30" s="88">
        <v>4077.0099672574502</v>
      </c>
      <c r="AL30" s="122">
        <v>157.53069560027001</v>
      </c>
      <c r="AM30" s="88">
        <v>1731.5202281474301</v>
      </c>
      <c r="AN30" s="122">
        <v>63.304516458848703</v>
      </c>
      <c r="AO30" s="88">
        <v>263.11137853035399</v>
      </c>
      <c r="AP30" s="122">
        <v>9.9287434783424207</v>
      </c>
      <c r="AQ30" s="88">
        <v>36.829339878998297</v>
      </c>
      <c r="AR30" s="122">
        <v>1.1670376480428699</v>
      </c>
      <c r="AS30" s="88">
        <v>5.1494729652517304</v>
      </c>
      <c r="AT30" s="122">
        <v>0.16295298295302801</v>
      </c>
      <c r="AU30" s="88">
        <v>7.5051590680965993E-2</v>
      </c>
      <c r="AV30" s="122">
        <v>6.3663512965099998E-3</v>
      </c>
    </row>
    <row r="31" spans="1:48" x14ac:dyDescent="0.25">
      <c r="A31" s="88" t="s">
        <v>275</v>
      </c>
      <c r="B31" s="88">
        <v>9.3594793133403602</v>
      </c>
      <c r="C31" s="88">
        <v>0.76154455233106599</v>
      </c>
      <c r="D31" s="68">
        <f t="shared" si="4"/>
        <v>9.6451337649107778</v>
      </c>
      <c r="E31" s="69">
        <f t="shared" si="5"/>
        <v>0.76154455233106599</v>
      </c>
      <c r="F31" s="87">
        <v>0.57749855428758401</v>
      </c>
      <c r="G31" s="87">
        <v>4.0674708832427998E-2</v>
      </c>
      <c r="H31" s="87">
        <v>0.86562526632497161</v>
      </c>
      <c r="I31" s="88">
        <v>16.1942812183885</v>
      </c>
      <c r="J31" s="88">
        <v>0.63597768110646902</v>
      </c>
      <c r="K31" s="73">
        <f t="shared" si="6"/>
        <v>16.688536119237778</v>
      </c>
      <c r="L31" s="74">
        <f t="shared" si="7"/>
        <v>0.63597768110646902</v>
      </c>
      <c r="M31" s="78">
        <v>1.7326055246780401</v>
      </c>
      <c r="N31" s="78">
        <v>0.111003123434689</v>
      </c>
      <c r="O31" s="78">
        <v>0.61297772620999047</v>
      </c>
      <c r="W31" s="88">
        <v>22.766152170725601</v>
      </c>
      <c r="X31" s="122">
        <v>1.4415275932113001</v>
      </c>
      <c r="Y31" s="88">
        <v>2.0928518157926801</v>
      </c>
      <c r="Z31" s="122">
        <v>0.56852382756353403</v>
      </c>
      <c r="AA31" s="88">
        <v>2.7211470412515999E-2</v>
      </c>
      <c r="AB31" s="122">
        <v>3.9290384085311998E-2</v>
      </c>
      <c r="AC31" s="88">
        <v>405.97436438221501</v>
      </c>
      <c r="AD31" s="122">
        <v>57.254662012697999</v>
      </c>
      <c r="AE31" s="88">
        <v>158.61535217898299</v>
      </c>
      <c r="AF31" s="122">
        <v>10.994128538673399</v>
      </c>
      <c r="AG31" s="88">
        <v>548.56228196968902</v>
      </c>
      <c r="AH31" s="122">
        <v>28.908386363318499</v>
      </c>
      <c r="AI31" s="88">
        <v>5.6568353282933099</v>
      </c>
      <c r="AJ31" s="122">
        <v>0.51961653505993</v>
      </c>
      <c r="AK31" s="88">
        <v>2579.9617730934701</v>
      </c>
      <c r="AL31" s="122">
        <v>97.646809196139301</v>
      </c>
      <c r="AM31" s="88">
        <v>1108.36824285176</v>
      </c>
      <c r="AN31" s="122">
        <v>42.027399189670497</v>
      </c>
      <c r="AO31" s="88">
        <v>169.79410505980201</v>
      </c>
      <c r="AP31" s="122">
        <v>7.3590356281320704</v>
      </c>
      <c r="AQ31" s="88">
        <v>30.805671465527102</v>
      </c>
      <c r="AR31" s="122">
        <v>1.10044993277405</v>
      </c>
      <c r="AS31" s="88">
        <v>4.7225531339315099</v>
      </c>
      <c r="AT31" s="122">
        <v>0.16032333875107399</v>
      </c>
      <c r="AU31" s="88">
        <v>9.9031715254588995E-2</v>
      </c>
      <c r="AV31" s="122">
        <v>7.5918048504699997E-3</v>
      </c>
    </row>
    <row r="32" spans="1:48" x14ac:dyDescent="0.25">
      <c r="A32" s="88" t="s">
        <v>276</v>
      </c>
      <c r="B32" s="88">
        <v>6.5544513379386</v>
      </c>
      <c r="C32" s="88">
        <v>0.40592124338807301</v>
      </c>
      <c r="D32" s="68">
        <f t="shared" si="4"/>
        <v>6.7544953937671313</v>
      </c>
      <c r="E32" s="69">
        <f t="shared" si="5"/>
        <v>0.40592124338807301</v>
      </c>
      <c r="F32" s="87">
        <v>0.47952810369713</v>
      </c>
      <c r="G32" s="87">
        <v>2.3800044651955E-2</v>
      </c>
      <c r="H32" s="87">
        <v>0.80141648253710951</v>
      </c>
      <c r="I32" s="88">
        <v>13.706819631746599</v>
      </c>
      <c r="J32" s="88">
        <v>0.60369153796767505</v>
      </c>
      <c r="K32" s="73">
        <f t="shared" si="6"/>
        <v>14.12515636967821</v>
      </c>
      <c r="L32" s="74">
        <f t="shared" si="7"/>
        <v>0.60369153796767505</v>
      </c>
      <c r="M32" s="78">
        <v>2.1003749605419402</v>
      </c>
      <c r="N32" s="78">
        <v>9.4676226784113998E-2</v>
      </c>
      <c r="O32" s="78">
        <v>0.97708935391428731</v>
      </c>
      <c r="W32" s="88">
        <v>79866.888204623596</v>
      </c>
      <c r="X32" s="122">
        <v>7511.7647314741898</v>
      </c>
      <c r="Y32" s="88">
        <v>17815.386877860699</v>
      </c>
      <c r="Z32" s="122">
        <v>1419.71517198117</v>
      </c>
      <c r="AA32" s="88">
        <v>174.19918325003201</v>
      </c>
      <c r="AB32" s="122">
        <v>16.002012372181699</v>
      </c>
      <c r="AC32" s="88">
        <v>353535.70647323801</v>
      </c>
      <c r="AD32" s="122">
        <v>25118.351845521502</v>
      </c>
      <c r="AE32" s="88">
        <v>147.36133317884901</v>
      </c>
      <c r="AF32" s="122">
        <v>5.0956659097907897</v>
      </c>
      <c r="AG32" s="88">
        <v>437.53611480834599</v>
      </c>
      <c r="AH32" s="122">
        <v>24.1438509193196</v>
      </c>
      <c r="AI32" s="88">
        <v>20.990518611359199</v>
      </c>
      <c r="AJ32" s="122">
        <v>2.72175923080334</v>
      </c>
      <c r="AK32" s="88">
        <v>1881.0165746344101</v>
      </c>
      <c r="AL32" s="122">
        <v>109.634036144451</v>
      </c>
      <c r="AM32" s="88">
        <v>833.49900193538303</v>
      </c>
      <c r="AN32" s="122">
        <v>42.653144290979597</v>
      </c>
      <c r="AO32" s="88">
        <v>129.12594601870501</v>
      </c>
      <c r="AP32" s="122">
        <v>6.6671193143036902</v>
      </c>
      <c r="AQ32" s="88">
        <v>26.994843722207001</v>
      </c>
      <c r="AR32" s="122">
        <v>0.98809701315749598</v>
      </c>
      <c r="AS32" s="88">
        <v>4.42809794744106</v>
      </c>
      <c r="AT32" s="122">
        <v>0.14566441128656701</v>
      </c>
      <c r="AU32" s="88">
        <v>0.38635231649471802</v>
      </c>
      <c r="AV32" s="122">
        <v>4.7421806667358998E-2</v>
      </c>
    </row>
    <row r="33" spans="1:48" x14ac:dyDescent="0.25">
      <c r="A33" s="88" t="s">
        <v>277</v>
      </c>
      <c r="B33" s="88">
        <v>1.55446192376632</v>
      </c>
      <c r="C33" s="88">
        <v>0.18179389135481899</v>
      </c>
      <c r="D33" s="68">
        <f t="shared" si="4"/>
        <v>1.6019046236703265</v>
      </c>
      <c r="E33" s="69">
        <f t="shared" si="5"/>
        <v>0.18179389135481899</v>
      </c>
      <c r="F33" s="87">
        <v>0.33093312570908401</v>
      </c>
      <c r="G33" s="87">
        <v>1.3838613005547999E-2</v>
      </c>
      <c r="H33" s="87">
        <v>0.357563455642601</v>
      </c>
      <c r="I33" s="88">
        <v>4.6799593408486304</v>
      </c>
      <c r="J33" s="88">
        <v>0.50790207503873297</v>
      </c>
      <c r="K33" s="73">
        <f t="shared" si="6"/>
        <v>4.8227932714687363</v>
      </c>
      <c r="L33" s="74">
        <f t="shared" si="7"/>
        <v>0.50790207503873297</v>
      </c>
      <c r="M33" s="78">
        <v>3.0058622518879301</v>
      </c>
      <c r="N33" s="78">
        <v>0.108385190953897</v>
      </c>
      <c r="O33" s="78">
        <v>0.33224845140860126</v>
      </c>
      <c r="W33" s="88">
        <v>22.690689972499602</v>
      </c>
      <c r="X33" s="122">
        <v>1.40858996446941</v>
      </c>
      <c r="Y33" s="88">
        <v>5.0180361070131498</v>
      </c>
      <c r="Z33" s="122">
        <v>1.46769473359241</v>
      </c>
      <c r="AA33" s="88">
        <v>0.63784466006319396</v>
      </c>
      <c r="AB33" s="122">
        <v>0.193677282887212</v>
      </c>
      <c r="AC33" s="88">
        <v>1623.3973554925601</v>
      </c>
      <c r="AD33" s="122">
        <v>458.10287490899901</v>
      </c>
      <c r="AE33" s="88">
        <v>226.476290464469</v>
      </c>
      <c r="AF33" s="122">
        <v>12.1680415247037</v>
      </c>
      <c r="AG33" s="88">
        <v>507.05636234570898</v>
      </c>
      <c r="AH33" s="122">
        <v>25.048116188416898</v>
      </c>
      <c r="AI33" s="88">
        <v>10.322149349492401</v>
      </c>
      <c r="AJ33" s="122">
        <v>0.92283347712562902</v>
      </c>
      <c r="AK33" s="88">
        <v>2546.51143058765</v>
      </c>
      <c r="AL33" s="122">
        <v>121.02239946117599</v>
      </c>
      <c r="AM33" s="88">
        <v>1098.09167392372</v>
      </c>
      <c r="AN33" s="122">
        <v>49.960187689077102</v>
      </c>
      <c r="AO33" s="88">
        <v>169.479895490481</v>
      </c>
      <c r="AP33" s="122">
        <v>7.5342042805583596</v>
      </c>
      <c r="AQ33" s="88">
        <v>31.057472338317702</v>
      </c>
      <c r="AR33" s="122">
        <v>1.10826723206941</v>
      </c>
      <c r="AS33" s="88">
        <v>4.8542695445041</v>
      </c>
      <c r="AT33" s="122">
        <v>0.154102896511428</v>
      </c>
      <c r="AU33" s="88">
        <v>0.17649647165072099</v>
      </c>
      <c r="AV33" s="122">
        <v>1.4667585559416E-2</v>
      </c>
    </row>
    <row r="34" spans="1:48" x14ac:dyDescent="0.25">
      <c r="A34" s="88" t="s">
        <v>278</v>
      </c>
      <c r="B34" s="88">
        <v>3.7678830852796801</v>
      </c>
      <c r="C34" s="88">
        <v>0.2761426584958</v>
      </c>
      <c r="D34" s="68">
        <f t="shared" si="4"/>
        <v>3.8828801423032386</v>
      </c>
      <c r="E34" s="69">
        <f t="shared" si="5"/>
        <v>0.2761426584958</v>
      </c>
      <c r="F34" s="87">
        <v>0.410672360500281</v>
      </c>
      <c r="G34" s="87">
        <v>1.6201003984652001E-2</v>
      </c>
      <c r="H34" s="87">
        <v>0.5382826368824063</v>
      </c>
      <c r="I34" s="88">
        <v>9.1672495178428601</v>
      </c>
      <c r="J34" s="88">
        <v>0.55688303281612095</v>
      </c>
      <c r="K34" s="73">
        <f t="shared" si="6"/>
        <v>9.4470370515036386</v>
      </c>
      <c r="L34" s="74">
        <f t="shared" si="7"/>
        <v>0.55688303281612095</v>
      </c>
      <c r="M34" s="78">
        <v>2.4351227749663802</v>
      </c>
      <c r="N34" s="78">
        <v>8.6237617191985999E-2</v>
      </c>
      <c r="O34" s="78">
        <v>0.58297637036365979</v>
      </c>
      <c r="W34" s="88">
        <v>87.168960440470997</v>
      </c>
      <c r="X34" s="122">
        <v>27.4829676746225</v>
      </c>
      <c r="Y34" s="88">
        <v>18.831296126871202</v>
      </c>
      <c r="Z34" s="122">
        <v>3.08574837522622</v>
      </c>
      <c r="AA34" s="88">
        <v>0.52512285600917596</v>
      </c>
      <c r="AB34" s="122">
        <v>0.216629110787002</v>
      </c>
      <c r="AC34" s="88">
        <v>3208.6371929557899</v>
      </c>
      <c r="AD34" s="122">
        <v>255.54633715218699</v>
      </c>
      <c r="AE34" s="88">
        <v>344.59822153117699</v>
      </c>
      <c r="AF34" s="122">
        <v>11.4916406862292</v>
      </c>
      <c r="AG34" s="88">
        <v>571.94388478642497</v>
      </c>
      <c r="AH34" s="122">
        <v>27.604015125989399</v>
      </c>
      <c r="AI34" s="88">
        <v>11.9929387694238</v>
      </c>
      <c r="AJ34" s="122">
        <v>0.65608178896324598</v>
      </c>
      <c r="AK34" s="88">
        <v>3628.64547893496</v>
      </c>
      <c r="AL34" s="122">
        <v>125.042994557733</v>
      </c>
      <c r="AM34" s="88">
        <v>1493.85371854557</v>
      </c>
      <c r="AN34" s="122">
        <v>50.582293762395302</v>
      </c>
      <c r="AO34" s="88">
        <v>225.060011675569</v>
      </c>
      <c r="AP34" s="122">
        <v>7.6442853196712699</v>
      </c>
      <c r="AQ34" s="88">
        <v>35.586898243320199</v>
      </c>
      <c r="AR34" s="122">
        <v>1.0969337828418</v>
      </c>
      <c r="AS34" s="88">
        <v>5.1236867360846903</v>
      </c>
      <c r="AT34" s="122">
        <v>0.156954347824389</v>
      </c>
      <c r="AU34" s="88">
        <v>0.19677858231377901</v>
      </c>
      <c r="AV34" s="122">
        <v>7.5552092868259998E-3</v>
      </c>
    </row>
    <row r="35" spans="1:48" x14ac:dyDescent="0.25">
      <c r="A35" s="88" t="s">
        <v>279</v>
      </c>
      <c r="B35" s="88">
        <v>3.5552190284453999</v>
      </c>
      <c r="C35" s="88">
        <v>0.109575805874463</v>
      </c>
      <c r="D35" s="68">
        <f t="shared" si="4"/>
        <v>3.6637255070414652</v>
      </c>
      <c r="E35" s="69">
        <f t="shared" si="5"/>
        <v>0.109575805874463</v>
      </c>
      <c r="F35" s="87">
        <v>0.39241214030416699</v>
      </c>
      <c r="G35" s="87">
        <v>1.5514318465197E-2</v>
      </c>
      <c r="H35" s="87">
        <v>0.77957525339755351</v>
      </c>
      <c r="I35" s="88">
        <v>9.0531077305434504</v>
      </c>
      <c r="J35" s="88">
        <v>0.30745609906652899</v>
      </c>
      <c r="K35" s="73">
        <f t="shared" si="6"/>
        <v>9.3294116185268656</v>
      </c>
      <c r="L35" s="74">
        <f t="shared" si="7"/>
        <v>0.30745609906652899</v>
      </c>
      <c r="M35" s="78">
        <v>2.5487709187958898</v>
      </c>
      <c r="N35" s="78">
        <v>9.6190207246012002E-2</v>
      </c>
      <c r="O35" s="78">
        <v>0.89988159000075996</v>
      </c>
    </row>
    <row r="36" spans="1:48" x14ac:dyDescent="0.25">
      <c r="A36" s="46"/>
      <c r="B36" s="81"/>
      <c r="C36" s="82"/>
      <c r="D36" s="83"/>
      <c r="E36" s="84"/>
      <c r="F36" s="40" t="s">
        <v>35</v>
      </c>
      <c r="G36" s="41"/>
      <c r="H36" s="42"/>
      <c r="I36" s="81" t="s">
        <v>8</v>
      </c>
      <c r="J36" s="82"/>
      <c r="K36" s="85" t="s">
        <v>9</v>
      </c>
      <c r="L36" s="86"/>
      <c r="M36" s="43" t="s">
        <v>35</v>
      </c>
      <c r="N36" s="44">
        <v>1631</v>
      </c>
      <c r="O36" s="45">
        <f>N36*SQRT(((58/N36)^2)+(($C$2/$B$2))^2)</f>
        <v>60.399518074339753</v>
      </c>
      <c r="P36" s="81" t="s">
        <v>8</v>
      </c>
      <c r="Q36" s="82"/>
      <c r="R36" s="82" t="s">
        <v>9</v>
      </c>
      <c r="S36" s="82"/>
      <c r="T36" s="17"/>
      <c r="U36" s="17"/>
      <c r="V36" s="18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48" x14ac:dyDescent="0.25">
      <c r="A37" s="88" t="s">
        <v>282</v>
      </c>
      <c r="B37" s="88">
        <v>8.2217214884844996</v>
      </c>
      <c r="C37" s="88">
        <v>2.1518636808305001</v>
      </c>
      <c r="D37" s="68">
        <f t="shared" ref="D37:D38" si="8">IF(ISNUMBER(B37),(B37*(EXP(B$2*0.00001867)-1)/(EXP(B$3*0.00001867)-1)),"&lt; DL")</f>
        <v>8.4726511891795226</v>
      </c>
      <c r="E37" s="69">
        <f t="shared" ref="E37:E38" si="9">C37</f>
        <v>2.1518636808305001</v>
      </c>
      <c r="F37" s="87">
        <v>0.53638665731379298</v>
      </c>
      <c r="G37" s="87">
        <v>0.100571766888473</v>
      </c>
      <c r="H37" s="87">
        <v>0.71638439859747538</v>
      </c>
      <c r="I37" s="88">
        <v>15.198341200655401</v>
      </c>
      <c r="J37" s="88">
        <v>2.0392019182443102</v>
      </c>
      <c r="K37" s="73">
        <f t="shared" ref="K37" si="10">IF(ISNUMBER(I37),(I37*(EXP(B$2*0.00001867)-1)/(EXP(B$3*0.00001867)-1)),"&lt; DL")</f>
        <v>15.662199677725301</v>
      </c>
      <c r="L37" s="74">
        <f t="shared" ref="L37" si="11">J37</f>
        <v>2.0392019182443102</v>
      </c>
      <c r="M37" s="78">
        <v>1.84024059938887</v>
      </c>
      <c r="N37" s="78">
        <v>0.29275879284584899</v>
      </c>
      <c r="O37" s="78">
        <v>0.84339049265644073</v>
      </c>
      <c r="W37" s="88">
        <v>4118.3020056621599</v>
      </c>
      <c r="X37" s="122">
        <v>393.377675619836</v>
      </c>
      <c r="Y37" s="88">
        <v>1394.46293562341</v>
      </c>
      <c r="Z37" s="122">
        <v>234.82405391009499</v>
      </c>
      <c r="AA37" s="88">
        <v>71.675926657124705</v>
      </c>
      <c r="AB37" s="122">
        <v>4.8085207042999496</v>
      </c>
      <c r="AC37" s="88">
        <v>97025.268844424005</v>
      </c>
      <c r="AD37" s="122">
        <v>17108.913045096499</v>
      </c>
      <c r="AE37" s="88">
        <v>281.78767596641097</v>
      </c>
      <c r="AF37" s="122">
        <v>19.133955508336399</v>
      </c>
      <c r="AG37" s="88">
        <v>386.38663409374101</v>
      </c>
      <c r="AH37" s="122">
        <v>21.9172955684143</v>
      </c>
      <c r="AI37" s="88">
        <v>1.32768263104537</v>
      </c>
      <c r="AJ37" s="122">
        <v>0.155583971733118</v>
      </c>
      <c r="AK37" s="88">
        <v>1674.96216736509</v>
      </c>
      <c r="AL37" s="122">
        <v>72.250315849393104</v>
      </c>
      <c r="AM37" s="88">
        <v>826.43100039102603</v>
      </c>
      <c r="AN37" s="122">
        <v>31.906007647035601</v>
      </c>
      <c r="AO37" s="88">
        <v>145.486448326795</v>
      </c>
      <c r="AP37" s="122">
        <v>6.1169810301114502</v>
      </c>
      <c r="AQ37" s="88">
        <v>20.289402723782299</v>
      </c>
      <c r="AR37" s="122">
        <v>0.82173549164389803</v>
      </c>
      <c r="AS37" s="88">
        <v>3.0892536576089298</v>
      </c>
      <c r="AT37" s="122">
        <v>0.113615730388963</v>
      </c>
      <c r="AU37" s="88">
        <v>5.0729988499559002E-2</v>
      </c>
      <c r="AV37" s="122">
        <v>1.1659199401157E-2</v>
      </c>
    </row>
    <row r="38" spans="1:48" x14ac:dyDescent="0.25">
      <c r="A38" s="88" t="s">
        <v>283</v>
      </c>
      <c r="B38" s="88">
        <v>7.5462767790128096</v>
      </c>
      <c r="C38" s="88">
        <v>0.42628847361668598</v>
      </c>
      <c r="D38" s="68">
        <f t="shared" si="8"/>
        <v>7.7765916803594042</v>
      </c>
      <c r="E38" s="69">
        <f t="shared" si="9"/>
        <v>0.42628847361668598</v>
      </c>
      <c r="F38" s="87">
        <v>0.508104835428696</v>
      </c>
      <c r="G38" s="87">
        <v>3.5846613278753998E-2</v>
      </c>
      <c r="H38" s="87">
        <v>0.80071148390312563</v>
      </c>
      <c r="I38" s="88">
        <v>14.890373081324499</v>
      </c>
      <c r="J38" s="88">
        <v>0.838924184186292</v>
      </c>
      <c r="K38" s="73">
        <f t="shared" ref="K38" si="12">IF(ISNUMBER(I38),(I38*(EXP(B$2*0.00001867)-1)/(EXP(B$3*0.00001867)-1)),"&lt; DL")</f>
        <v>15.344832267976262</v>
      </c>
      <c r="L38" s="74">
        <f t="shared" ref="L38" si="13">J38</f>
        <v>0.838924184186292</v>
      </c>
      <c r="M38" s="78">
        <v>1.9711671702939999</v>
      </c>
      <c r="N38" s="78">
        <v>0.12777164722456399</v>
      </c>
      <c r="O38" s="78">
        <v>0.86917274334401207</v>
      </c>
      <c r="W38" s="88">
        <v>58.0695701855078</v>
      </c>
      <c r="X38" s="122">
        <v>10.3182472941384</v>
      </c>
      <c r="Y38" s="88">
        <v>46.037377280899896</v>
      </c>
      <c r="Z38" s="122">
        <v>18.9411369215828</v>
      </c>
      <c r="AA38" s="88">
        <v>0.18373591917667501</v>
      </c>
      <c r="AB38" s="122">
        <v>0.15097332495846699</v>
      </c>
      <c r="AC38" s="88">
        <v>880.27189435747005</v>
      </c>
      <c r="AD38" s="122">
        <v>62.404315992529902</v>
      </c>
      <c r="AE38" s="88">
        <v>365.96507824108602</v>
      </c>
      <c r="AF38" s="122">
        <v>17.714593976133699</v>
      </c>
      <c r="AG38" s="88">
        <v>540.81376377082995</v>
      </c>
      <c r="AH38" s="122">
        <v>30.5838293893915</v>
      </c>
      <c r="AI38" s="88">
        <v>4.0687555528066097</v>
      </c>
      <c r="AJ38" s="122">
        <v>0.37333633241890302</v>
      </c>
      <c r="AK38" s="88">
        <v>2467.0821024577899</v>
      </c>
      <c r="AL38" s="122">
        <v>110.59571217936799</v>
      </c>
      <c r="AM38" s="88">
        <v>1196.4514691361701</v>
      </c>
      <c r="AN38" s="122">
        <v>45.240139722235902</v>
      </c>
      <c r="AO38" s="88">
        <v>200.434244771469</v>
      </c>
      <c r="AP38" s="122">
        <v>7.49428084885965</v>
      </c>
      <c r="AQ38" s="88">
        <v>29.579055614369601</v>
      </c>
      <c r="AR38" s="122">
        <v>1.1567665108173</v>
      </c>
      <c r="AS38" s="88">
        <v>4.3570946543819202</v>
      </c>
      <c r="AT38" s="122">
        <v>0.17812837246344501</v>
      </c>
      <c r="AU38" s="88">
        <v>7.8962482578990995E-2</v>
      </c>
      <c r="AV38" s="122">
        <v>4.5073148030700004E-3</v>
      </c>
    </row>
    <row r="39" spans="1:48" x14ac:dyDescent="0.25">
      <c r="A39" s="88" t="s">
        <v>284</v>
      </c>
      <c r="B39" s="88">
        <v>4.0860501969924803</v>
      </c>
      <c r="C39" s="88">
        <v>0.24831546278050301</v>
      </c>
      <c r="D39" s="68">
        <f t="shared" ref="D39:D50" si="14">IF(ISNUMBER(B39),(B39*(EXP(B$2*0.00001867)-1)/(EXP(B$3*0.00001867)-1)),"&lt; DL")</f>
        <v>4.2107578211065091</v>
      </c>
      <c r="E39" s="69">
        <f t="shared" ref="E39:E50" si="15">C39</f>
        <v>0.24831546278050301</v>
      </c>
      <c r="F39" s="87">
        <v>0.39800615545511803</v>
      </c>
      <c r="G39" s="87">
        <v>2.5031226458940001E-2</v>
      </c>
      <c r="H39" s="87">
        <v>0.96629053615453209</v>
      </c>
      <c r="I39" s="88">
        <v>10.3396948516628</v>
      </c>
      <c r="J39" s="88">
        <v>0.53107724006359402</v>
      </c>
      <c r="K39" s="73">
        <f t="shared" ref="K39:K50" si="16">IF(ISNUMBER(I39),(I39*(EXP(B$2*0.00001867)-1)/(EXP(B$3*0.00001867)-1)),"&lt; DL")</f>
        <v>10.655265810620675</v>
      </c>
      <c r="L39" s="74">
        <f t="shared" ref="L39:L50" si="17">J39</f>
        <v>0.53107724006359402</v>
      </c>
      <c r="M39" s="78">
        <v>2.5336968349462601</v>
      </c>
      <c r="N39" s="78">
        <v>0.14517738638477801</v>
      </c>
      <c r="O39" s="78">
        <v>0.89640783343310559</v>
      </c>
      <c r="W39" s="88">
        <v>6410.4837418999396</v>
      </c>
      <c r="X39" s="122">
        <v>989.76571948433798</v>
      </c>
      <c r="Y39" s="88">
        <v>880.85109753879306</v>
      </c>
      <c r="Z39" s="122">
        <v>54.7291506602498</v>
      </c>
      <c r="AA39" s="88">
        <v>0.42758378148110898</v>
      </c>
      <c r="AB39" s="122">
        <v>0.22255618844679101</v>
      </c>
      <c r="AC39" s="88">
        <v>36624.797892747803</v>
      </c>
      <c r="AD39" s="122">
        <v>5344.1841459406896</v>
      </c>
      <c r="AE39" s="88">
        <v>442.19600281096399</v>
      </c>
      <c r="AF39" s="122">
        <v>16.2701020423813</v>
      </c>
      <c r="AG39" s="88">
        <v>470.463023295254</v>
      </c>
      <c r="AH39" s="122">
        <v>24.390723819862799</v>
      </c>
      <c r="AI39" s="88">
        <v>5.6870618451168804</v>
      </c>
      <c r="AJ39" s="122">
        <v>0.51951203535233403</v>
      </c>
      <c r="AK39" s="88">
        <v>1903.0246920212401</v>
      </c>
      <c r="AL39" s="122">
        <v>77.967051211298497</v>
      </c>
      <c r="AM39" s="88">
        <v>948.04836785144005</v>
      </c>
      <c r="AN39" s="122">
        <v>32.3013032064421</v>
      </c>
      <c r="AO39" s="88">
        <v>181.05457442016601</v>
      </c>
      <c r="AP39" s="122">
        <v>6.2657689469514501</v>
      </c>
      <c r="AQ39" s="88">
        <v>23.5254026232999</v>
      </c>
      <c r="AR39" s="122">
        <v>0.76239734347598398</v>
      </c>
      <c r="AS39" s="88">
        <v>3.3891087177199002</v>
      </c>
      <c r="AT39" s="122">
        <v>0.10799695195603599</v>
      </c>
      <c r="AU39" s="88">
        <v>0.113454911093745</v>
      </c>
      <c r="AV39" s="122">
        <v>8.3064917451380008E-3</v>
      </c>
    </row>
    <row r="40" spans="1:48" x14ac:dyDescent="0.25">
      <c r="A40" s="88" t="s">
        <v>285</v>
      </c>
      <c r="B40" s="88">
        <v>0.346525168628182</v>
      </c>
      <c r="C40" s="88">
        <v>1.2116340266755E-2</v>
      </c>
      <c r="D40" s="68">
        <f t="shared" si="14"/>
        <v>0.35710123313838837</v>
      </c>
      <c r="E40" s="69">
        <f t="shared" si="15"/>
        <v>1.2116340266755E-2</v>
      </c>
      <c r="F40" s="87">
        <v>0.28603809369040301</v>
      </c>
      <c r="G40" s="87">
        <v>8.8493894628650007E-3</v>
      </c>
      <c r="H40" s="87">
        <v>0.88481556979172948</v>
      </c>
      <c r="I40" s="88">
        <v>1.2129248372225201</v>
      </c>
      <c r="J40" s="88">
        <v>3.9292036073386001E-2</v>
      </c>
      <c r="K40" s="73">
        <f t="shared" si="16"/>
        <v>1.249943710556541</v>
      </c>
      <c r="L40" s="74">
        <f t="shared" si="17"/>
        <v>3.9292036073386001E-2</v>
      </c>
      <c r="M40" s="78">
        <v>3.5121163024434701</v>
      </c>
      <c r="N40" s="78">
        <v>0.113672770950751</v>
      </c>
      <c r="O40" s="78">
        <v>0.99911829830340493</v>
      </c>
      <c r="W40" s="88">
        <v>1580.16103608194</v>
      </c>
      <c r="X40" s="122">
        <v>120.863408125419</v>
      </c>
      <c r="Y40" s="88">
        <v>3226.1366442368799</v>
      </c>
      <c r="Z40" s="122">
        <v>281.40902838899802</v>
      </c>
      <c r="AA40" s="88">
        <v>23.780408050363601</v>
      </c>
      <c r="AB40" s="122">
        <v>2.6449342170814898</v>
      </c>
      <c r="AC40" s="88">
        <v>54976.6161165343</v>
      </c>
      <c r="AD40" s="122">
        <v>6009.9817952153599</v>
      </c>
      <c r="AE40" s="88">
        <v>492.660479006076</v>
      </c>
      <c r="AF40" s="122">
        <v>16.5126015978</v>
      </c>
      <c r="AG40" s="88">
        <v>610.05913571578697</v>
      </c>
      <c r="AH40" s="122">
        <v>33.091025028873503</v>
      </c>
      <c r="AI40" s="88">
        <v>95.296078580165698</v>
      </c>
      <c r="AJ40" s="122">
        <v>5.8269877993877</v>
      </c>
      <c r="AK40" s="88">
        <v>1316.6486423480201</v>
      </c>
      <c r="AL40" s="122">
        <v>48.069915142549704</v>
      </c>
      <c r="AM40" s="88">
        <v>808.90491345501596</v>
      </c>
      <c r="AN40" s="122">
        <v>26.508662364684099</v>
      </c>
      <c r="AO40" s="88">
        <v>189.194769418764</v>
      </c>
      <c r="AP40" s="122">
        <v>7.1343360863814196</v>
      </c>
      <c r="AQ40" s="88">
        <v>31.0458598981925</v>
      </c>
      <c r="AR40" s="122">
        <v>1.1327916422404101</v>
      </c>
      <c r="AS40" s="88">
        <v>4.5294051804160098</v>
      </c>
      <c r="AT40" s="122">
        <v>0.159617158161349</v>
      </c>
      <c r="AU40" s="88">
        <v>1.78573516597555</v>
      </c>
      <c r="AV40" s="122">
        <v>9.3401217425713001E-2</v>
      </c>
    </row>
    <row r="41" spans="1:48" x14ac:dyDescent="0.25">
      <c r="A41" s="88" t="s">
        <v>286</v>
      </c>
      <c r="B41" s="88">
        <v>77.1483563410128</v>
      </c>
      <c r="C41" s="88">
        <v>11.4045936990823</v>
      </c>
      <c r="D41" s="68">
        <f t="shared" si="14"/>
        <v>79.502950083074936</v>
      </c>
      <c r="E41" s="69">
        <f t="shared" si="15"/>
        <v>11.4045936990823</v>
      </c>
      <c r="F41" s="87">
        <v>2.69407270914511</v>
      </c>
      <c r="G41" s="87">
        <v>0.45676236855680802</v>
      </c>
      <c r="H41" s="87">
        <v>0.87191095853856915</v>
      </c>
      <c r="I41" s="88">
        <v>28.553506171787699</v>
      </c>
      <c r="J41" s="88">
        <v>1.79348216931032</v>
      </c>
      <c r="K41" s="73">
        <f t="shared" si="16"/>
        <v>29.424968768461099</v>
      </c>
      <c r="L41" s="74">
        <f t="shared" si="17"/>
        <v>1.79348216931032</v>
      </c>
      <c r="M41" s="78">
        <v>0.37003161327291101</v>
      </c>
      <c r="N41" s="78">
        <v>5.9840022157647998E-2</v>
      </c>
      <c r="O41" s="78">
        <v>0.38840490214555512</v>
      </c>
      <c r="R41">
        <f>1/3.6</f>
        <v>0.27777777777777779</v>
      </c>
      <c r="S41">
        <f>0.1/3.53*R41</f>
        <v>7.8690588605602792E-3</v>
      </c>
      <c r="W41" s="88">
        <v>266.83751598575702</v>
      </c>
      <c r="X41" s="122">
        <v>67.423345087360204</v>
      </c>
      <c r="Y41" s="88">
        <v>162.00430391201999</v>
      </c>
      <c r="Z41" s="122">
        <v>45.970667161376298</v>
      </c>
      <c r="AA41" s="88">
        <v>0.73171855058081203</v>
      </c>
      <c r="AB41" s="122">
        <v>0.25103017735373401</v>
      </c>
      <c r="AC41" s="88">
        <v>13264.3923143054</v>
      </c>
      <c r="AD41" s="122">
        <v>1612.65996347235</v>
      </c>
      <c r="AE41" s="88">
        <v>369.318566308735</v>
      </c>
      <c r="AF41" s="122">
        <v>14.3957069263524</v>
      </c>
      <c r="AG41" s="88">
        <v>573.37273714226296</v>
      </c>
      <c r="AH41" s="122">
        <v>28.207740101277199</v>
      </c>
      <c r="AI41" s="88">
        <v>0.39716908461037698</v>
      </c>
      <c r="AJ41" s="122">
        <v>7.6572842174216005E-2</v>
      </c>
      <c r="AK41" s="88">
        <v>2539.4723373692</v>
      </c>
      <c r="AL41" s="122">
        <v>89.626977956880296</v>
      </c>
      <c r="AM41" s="88">
        <v>1208.10831189092</v>
      </c>
      <c r="AN41" s="122">
        <v>39.145157518732297</v>
      </c>
      <c r="AO41" s="88">
        <v>204.170694950323</v>
      </c>
      <c r="AP41" s="122">
        <v>7.53473534825042</v>
      </c>
      <c r="AQ41" s="88">
        <v>30.815950377900499</v>
      </c>
      <c r="AR41" s="122">
        <v>0.98015822128519903</v>
      </c>
      <c r="AS41" s="88">
        <v>4.5140632434273904</v>
      </c>
      <c r="AT41" s="122">
        <v>0.14359966663915799</v>
      </c>
      <c r="AU41" s="88">
        <v>7.977526073999E-3</v>
      </c>
      <c r="AV41" s="122">
        <v>1.322558669432E-3</v>
      </c>
    </row>
    <row r="42" spans="1:48" x14ac:dyDescent="0.25">
      <c r="A42" s="88" t="s">
        <v>287</v>
      </c>
      <c r="B42" s="88">
        <v>8.5089477424981705</v>
      </c>
      <c r="C42" s="88">
        <v>1.4097143430969199</v>
      </c>
      <c r="D42" s="68">
        <f t="shared" si="14"/>
        <v>8.7686436849167002</v>
      </c>
      <c r="E42" s="69">
        <f t="shared" si="15"/>
        <v>1.4097143430969199</v>
      </c>
      <c r="F42" s="87">
        <v>0.56528685104505205</v>
      </c>
      <c r="G42" s="87">
        <v>6.5428911335366005E-2</v>
      </c>
      <c r="H42" s="87">
        <v>0.69862729382576316</v>
      </c>
      <c r="I42" s="88">
        <v>14.9724192754272</v>
      </c>
      <c r="J42" s="88">
        <v>1.37566527948274</v>
      </c>
      <c r="K42" s="73">
        <f t="shared" si="16"/>
        <v>15.429382539474211</v>
      </c>
      <c r="L42" s="74">
        <f t="shared" si="17"/>
        <v>1.37566527948274</v>
      </c>
      <c r="M42" s="78">
        <v>1.7553600729152801</v>
      </c>
      <c r="N42" s="78">
        <v>0.16999441930127901</v>
      </c>
      <c r="O42" s="78">
        <v>0.94875122020583713</v>
      </c>
      <c r="W42" s="88">
        <v>226.66410623210001</v>
      </c>
      <c r="X42" s="122">
        <v>41.561583958537298</v>
      </c>
      <c r="Y42" s="88">
        <v>340.03431460937799</v>
      </c>
      <c r="Z42" s="122">
        <v>59.608709811069197</v>
      </c>
      <c r="AA42" s="88">
        <v>9.9510595646808593</v>
      </c>
      <c r="AB42" s="122">
        <v>1.06361537498212</v>
      </c>
      <c r="AC42" s="88">
        <v>11541.722269189</v>
      </c>
      <c r="AD42" s="122">
        <v>1294.4296018913799</v>
      </c>
      <c r="AE42" s="88">
        <v>275.74470967040901</v>
      </c>
      <c r="AF42" s="122">
        <v>13.686750232863</v>
      </c>
      <c r="AG42" s="88">
        <v>439.72617006097198</v>
      </c>
      <c r="AH42" s="122">
        <v>24.334522982499902</v>
      </c>
      <c r="AI42" s="88">
        <v>3.1572056053488402</v>
      </c>
      <c r="AJ42" s="122">
        <v>0.62360413702827</v>
      </c>
      <c r="AK42" s="88">
        <v>1889.0864842184301</v>
      </c>
      <c r="AL42" s="122">
        <v>84.753067334419896</v>
      </c>
      <c r="AM42" s="88">
        <v>912.38669409506997</v>
      </c>
      <c r="AN42" s="122">
        <v>39.118833879167298</v>
      </c>
      <c r="AO42" s="88">
        <v>154.17890352560599</v>
      </c>
      <c r="AP42" s="122">
        <v>6.8118686723167503</v>
      </c>
      <c r="AQ42" s="88">
        <v>23.694239337548201</v>
      </c>
      <c r="AR42" s="122">
        <v>0.87024190756514197</v>
      </c>
      <c r="AS42" s="88">
        <v>3.6803462893528298</v>
      </c>
      <c r="AT42" s="122">
        <v>0.132166624349949</v>
      </c>
      <c r="AU42" s="88">
        <v>5.8816682259419002E-2</v>
      </c>
      <c r="AV42" s="122">
        <v>1.0078597695121001E-2</v>
      </c>
    </row>
    <row r="43" spans="1:48" x14ac:dyDescent="0.25">
      <c r="A43" s="88" t="s">
        <v>288</v>
      </c>
      <c r="B43" s="88" t="s">
        <v>37</v>
      </c>
      <c r="C43" s="88">
        <v>3993960.57666951</v>
      </c>
      <c r="D43" s="68" t="str">
        <f t="shared" si="14"/>
        <v>&lt; DL</v>
      </c>
      <c r="E43" s="69">
        <f t="shared" si="15"/>
        <v>3993960.57666951</v>
      </c>
      <c r="F43" s="87" t="s">
        <v>37</v>
      </c>
      <c r="G43" s="87">
        <v>9837.9997858878705</v>
      </c>
      <c r="H43" s="87" t="e">
        <v>#VALUE!</v>
      </c>
      <c r="I43" s="88">
        <v>31.839818223915799</v>
      </c>
      <c r="J43" s="88">
        <v>1.9844423668959099</v>
      </c>
      <c r="K43" s="73">
        <f t="shared" si="16"/>
        <v>32.811580167968692</v>
      </c>
      <c r="L43" s="74">
        <f t="shared" si="17"/>
        <v>1.9844423668959099</v>
      </c>
      <c r="M43" s="78">
        <v>1.5784999809300001E-4</v>
      </c>
      <c r="N43" s="78">
        <v>6.4604367834999999E-4</v>
      </c>
      <c r="O43" s="78">
        <v>1.5228271481502754E-2</v>
      </c>
      <c r="W43" s="88">
        <v>70.786714664551297</v>
      </c>
      <c r="X43" s="122">
        <v>18.440034774217299</v>
      </c>
      <c r="Y43" s="88">
        <v>38.990441382654701</v>
      </c>
      <c r="Z43" s="122">
        <v>22.696865422849601</v>
      </c>
      <c r="AA43" s="88">
        <v>0.42089388668999</v>
      </c>
      <c r="AB43" s="122">
        <v>0.181337506045646</v>
      </c>
      <c r="AC43" s="88">
        <v>2172.1569770968099</v>
      </c>
      <c r="AD43" s="122">
        <v>581.94536378439898</v>
      </c>
      <c r="AE43" s="88">
        <v>181.73780516468301</v>
      </c>
      <c r="AF43" s="122">
        <v>5.6866237564460196</v>
      </c>
      <c r="AG43" s="88">
        <v>464.05106272338099</v>
      </c>
      <c r="AH43" s="122">
        <v>22.7512853494731</v>
      </c>
      <c r="AI43" s="88">
        <v>1.6033869020707001E-2</v>
      </c>
      <c r="AJ43" s="122">
        <v>1.4672459820845E-2</v>
      </c>
      <c r="AK43" s="88">
        <v>2325.2604142483601</v>
      </c>
      <c r="AL43" s="122">
        <v>77.104816609853103</v>
      </c>
      <c r="AM43" s="88">
        <v>949.06084552646405</v>
      </c>
      <c r="AN43" s="122">
        <v>28.962666797292499</v>
      </c>
      <c r="AO43" s="88">
        <v>141.73495568389899</v>
      </c>
      <c r="AP43" s="122">
        <v>4.7730410740191997</v>
      </c>
      <c r="AQ43" s="88">
        <v>28.9128034095116</v>
      </c>
      <c r="AR43" s="122">
        <v>0.89722975315533904</v>
      </c>
      <c r="AS43" s="88">
        <v>4.7600886473796402</v>
      </c>
      <c r="AT43" s="122">
        <v>0.14562733686669099</v>
      </c>
      <c r="AU43" s="88" t="s">
        <v>446</v>
      </c>
      <c r="AV43" s="122">
        <v>1.3161954745E-5</v>
      </c>
    </row>
    <row r="44" spans="1:48" x14ac:dyDescent="0.25">
      <c r="A44" s="88" t="s">
        <v>289</v>
      </c>
      <c r="B44" s="88">
        <v>27.570682730133498</v>
      </c>
      <c r="C44" s="88">
        <v>10.1478945323157</v>
      </c>
      <c r="D44" s="68">
        <f t="shared" si="14"/>
        <v>28.412149225334016</v>
      </c>
      <c r="E44" s="69">
        <f t="shared" si="15"/>
        <v>10.1478945323157</v>
      </c>
      <c r="F44" s="87">
        <v>1.17256601498323</v>
      </c>
      <c r="G44" s="87">
        <v>0.51596010803544401</v>
      </c>
      <c r="H44" s="87">
        <v>0.83646852146566208</v>
      </c>
      <c r="I44" s="88">
        <v>23.158495793693</v>
      </c>
      <c r="J44" s="88">
        <v>2.0355819422532702</v>
      </c>
      <c r="K44" s="73">
        <f t="shared" si="16"/>
        <v>23.865300861974326</v>
      </c>
      <c r="L44" s="74">
        <f t="shared" si="17"/>
        <v>2.0355819422532702</v>
      </c>
      <c r="M44" s="78">
        <v>0.83115899325484299</v>
      </c>
      <c r="N44" s="78">
        <v>7.4862593599131999E-2</v>
      </c>
      <c r="O44" s="78">
        <v>0.97588239075433547</v>
      </c>
      <c r="W44" s="88">
        <v>1018.57850277337</v>
      </c>
      <c r="X44" s="122">
        <v>211.42045069470899</v>
      </c>
      <c r="Y44" s="88">
        <v>365.11449692827398</v>
      </c>
      <c r="Z44" s="122">
        <v>84.508908770389695</v>
      </c>
      <c r="AA44" s="88">
        <v>11.2507148409988</v>
      </c>
      <c r="AB44" s="122">
        <v>1.15797192832089</v>
      </c>
      <c r="AC44" s="88">
        <v>32825.216041099797</v>
      </c>
      <c r="AD44" s="122">
        <v>7767.0501093635903</v>
      </c>
      <c r="AE44" s="88">
        <v>541.55970438815996</v>
      </c>
      <c r="AF44" s="122">
        <v>17.3086466396622</v>
      </c>
      <c r="AG44" s="88">
        <v>477.85049985811298</v>
      </c>
      <c r="AH44" s="122">
        <v>24.623906643415001</v>
      </c>
      <c r="AI44" s="88">
        <v>0.63333061758053399</v>
      </c>
      <c r="AJ44" s="122">
        <v>9.8283884104114996E-2</v>
      </c>
      <c r="AK44" s="88">
        <v>1496.69818027668</v>
      </c>
      <c r="AL44" s="122">
        <v>115.602125772325</v>
      </c>
      <c r="AM44" s="88">
        <v>892.28677404434097</v>
      </c>
      <c r="AN44" s="122">
        <v>45.014065910442199</v>
      </c>
      <c r="AO44" s="88">
        <v>186.148897495375</v>
      </c>
      <c r="AP44" s="122">
        <v>7.2126600492641302</v>
      </c>
      <c r="AQ44" s="88">
        <v>23.329955532629398</v>
      </c>
      <c r="AR44" s="122">
        <v>1.01834596183409</v>
      </c>
      <c r="AS44" s="88">
        <v>3.2695345656779602</v>
      </c>
      <c r="AT44" s="122">
        <v>0.15094711777816799</v>
      </c>
      <c r="AU44" s="88">
        <v>1.5960314168354001E-2</v>
      </c>
      <c r="AV44" s="122">
        <v>1.0758893278939999E-3</v>
      </c>
    </row>
    <row r="45" spans="1:48" x14ac:dyDescent="0.25">
      <c r="A45" s="88" t="s">
        <v>290</v>
      </c>
      <c r="B45" s="88">
        <v>4.2715320725405803</v>
      </c>
      <c r="C45" s="88">
        <v>0.36529941766895102</v>
      </c>
      <c r="D45" s="68">
        <f t="shared" si="14"/>
        <v>4.4019006657814312</v>
      </c>
      <c r="E45" s="69">
        <f t="shared" si="15"/>
        <v>0.36529941766895102</v>
      </c>
      <c r="F45" s="87">
        <v>0.44692408504762299</v>
      </c>
      <c r="G45" s="87">
        <v>2.8708210270566002E-2</v>
      </c>
      <c r="H45" s="87">
        <v>0.75111606438660339</v>
      </c>
      <c r="I45" s="88">
        <v>9.5386792712788608</v>
      </c>
      <c r="J45" s="88">
        <v>0.64363654587503805</v>
      </c>
      <c r="K45" s="73">
        <f t="shared" si="16"/>
        <v>9.8298029657411785</v>
      </c>
      <c r="L45" s="74">
        <f t="shared" si="17"/>
        <v>0.64363654587503805</v>
      </c>
      <c r="M45" s="78">
        <v>2.2353321402311601</v>
      </c>
      <c r="N45" s="78">
        <v>0.13013032437536201</v>
      </c>
      <c r="O45" s="78">
        <v>0.86274807826543953</v>
      </c>
      <c r="W45" s="88">
        <v>20719.8199402885</v>
      </c>
      <c r="X45" s="122">
        <v>1172.55950838028</v>
      </c>
      <c r="Y45" s="88">
        <v>12926.406108045299</v>
      </c>
      <c r="Z45" s="122">
        <v>562.40189326473899</v>
      </c>
      <c r="AA45" s="88">
        <v>59.963216476765702</v>
      </c>
      <c r="AB45" s="122">
        <v>4.8097386406864198</v>
      </c>
      <c r="AC45" s="88">
        <v>206958.494964079</v>
      </c>
      <c r="AD45" s="122">
        <v>10414.521651093601</v>
      </c>
      <c r="AE45" s="88">
        <v>451.688404243565</v>
      </c>
      <c r="AF45" s="122">
        <v>14.0447827108603</v>
      </c>
      <c r="AG45" s="88">
        <v>528.31666597422202</v>
      </c>
      <c r="AH45" s="122">
        <v>27.281332150935601</v>
      </c>
      <c r="AI45" s="88">
        <v>5.4135437962414796</v>
      </c>
      <c r="AJ45" s="122">
        <v>0.65630969026450503</v>
      </c>
      <c r="AK45" s="88">
        <v>2327.9490427333199</v>
      </c>
      <c r="AL45" s="122">
        <v>79.327776762715501</v>
      </c>
      <c r="AM45" s="88">
        <v>1176.2583109995101</v>
      </c>
      <c r="AN45" s="122">
        <v>37.662483490721399</v>
      </c>
      <c r="AO45" s="88">
        <v>211.534101826784</v>
      </c>
      <c r="AP45" s="122">
        <v>7.4521938239580603</v>
      </c>
      <c r="AQ45" s="88">
        <v>27.513796538624302</v>
      </c>
      <c r="AR45" s="122">
        <v>0.96948826612178196</v>
      </c>
      <c r="AS45" s="88">
        <v>3.8290529801772299</v>
      </c>
      <c r="AT45" s="122">
        <v>0.13229429225066999</v>
      </c>
      <c r="AU45" s="88">
        <v>0.122408510378372</v>
      </c>
      <c r="AV45" s="122">
        <v>9.7764981620600006E-3</v>
      </c>
    </row>
    <row r="46" spans="1:48" x14ac:dyDescent="0.25">
      <c r="A46" s="88" t="s">
        <v>291</v>
      </c>
      <c r="B46" s="88">
        <v>0.64546335019178702</v>
      </c>
      <c r="C46" s="88">
        <v>8.1832037681668995E-2</v>
      </c>
      <c r="D46" s="68">
        <f t="shared" si="14"/>
        <v>0.66516310838720683</v>
      </c>
      <c r="E46" s="69">
        <f t="shared" si="15"/>
        <v>8.1832037681668995E-2</v>
      </c>
      <c r="F46" s="87">
        <v>0.303364832422161</v>
      </c>
      <c r="G46" s="87">
        <v>1.0371247929744001E-2</v>
      </c>
      <c r="H46" s="87">
        <v>0.26965843198716777</v>
      </c>
      <c r="I46" s="88">
        <v>2.1264375793468502</v>
      </c>
      <c r="J46" s="88">
        <v>0.27124264355903599</v>
      </c>
      <c r="K46" s="73">
        <f t="shared" si="16"/>
        <v>2.1913371683294622</v>
      </c>
      <c r="L46" s="74">
        <f t="shared" si="17"/>
        <v>0.27124264355903599</v>
      </c>
      <c r="M46" s="78">
        <v>3.3016731519200899</v>
      </c>
      <c r="N46" s="78">
        <v>0.10128020305164701</v>
      </c>
      <c r="O46" s="78">
        <v>0.2404834288165818</v>
      </c>
      <c r="W46" s="88">
        <v>6928.5417191848101</v>
      </c>
      <c r="X46" s="122">
        <v>588.40121599115002</v>
      </c>
      <c r="Y46" s="88">
        <v>8625.0203705151598</v>
      </c>
      <c r="Z46" s="122">
        <v>1300.9872471526801</v>
      </c>
      <c r="AA46" s="88">
        <v>106.349761062512</v>
      </c>
      <c r="AB46" s="122">
        <v>13.5254914326738</v>
      </c>
      <c r="AC46" s="88">
        <v>215959.321461908</v>
      </c>
      <c r="AD46" s="122">
        <v>20291.3505921873</v>
      </c>
      <c r="AE46" s="88">
        <v>501.07567215215403</v>
      </c>
      <c r="AF46" s="122">
        <v>17.309110356740501</v>
      </c>
      <c r="AG46" s="88">
        <v>500.64585504513298</v>
      </c>
      <c r="AH46" s="122">
        <v>27.755978402194799</v>
      </c>
      <c r="AI46" s="88">
        <v>35.127867441167602</v>
      </c>
      <c r="AJ46" s="122">
        <v>5.8483199511013204</v>
      </c>
      <c r="AK46" s="88">
        <v>887.73508888105698</v>
      </c>
      <c r="AL46" s="122">
        <v>30.712735376335701</v>
      </c>
      <c r="AM46" s="88">
        <v>690.05696839984796</v>
      </c>
      <c r="AN46" s="122">
        <v>22.198184344700302</v>
      </c>
      <c r="AO46" s="88">
        <v>169.964657288111</v>
      </c>
      <c r="AP46" s="122">
        <v>5.8476322240165004</v>
      </c>
      <c r="AQ46" s="88">
        <v>22.531598610659</v>
      </c>
      <c r="AR46" s="122">
        <v>0.87935435050732103</v>
      </c>
      <c r="AS46" s="88">
        <v>3.1679558041812701</v>
      </c>
      <c r="AT46" s="122">
        <v>0.11993699651615999</v>
      </c>
      <c r="AU46" s="88">
        <v>0.66724805182560298</v>
      </c>
      <c r="AV46" s="122">
        <v>0.10746684455203701</v>
      </c>
    </row>
    <row r="47" spans="1:48" x14ac:dyDescent="0.25">
      <c r="A47" s="88" t="s">
        <v>292</v>
      </c>
      <c r="B47" s="88">
        <v>5.88353342127379</v>
      </c>
      <c r="C47" s="88">
        <v>0.46482083176042499</v>
      </c>
      <c r="D47" s="68">
        <f t="shared" si="14"/>
        <v>6.0631008369904631</v>
      </c>
      <c r="E47" s="69">
        <f t="shared" si="15"/>
        <v>0.46482083176042499</v>
      </c>
      <c r="F47" s="87">
        <v>0.45833622923480699</v>
      </c>
      <c r="G47" s="87">
        <v>3.0830332695027E-2</v>
      </c>
      <c r="H47" s="87">
        <v>0.85142552370463698</v>
      </c>
      <c r="I47" s="88">
        <v>12.7622649110687</v>
      </c>
      <c r="J47" s="88">
        <v>0.75805885089012903</v>
      </c>
      <c r="K47" s="73">
        <f t="shared" si="16"/>
        <v>13.151773521742323</v>
      </c>
      <c r="L47" s="74">
        <f t="shared" si="17"/>
        <v>0.75805885089012903</v>
      </c>
      <c r="M47" s="78">
        <v>2.1807780119958098</v>
      </c>
      <c r="N47" s="78">
        <v>0.147383465641235</v>
      </c>
      <c r="O47" s="78">
        <v>0.87889675862894256</v>
      </c>
      <c r="W47" s="88">
        <v>1040.0975080084099</v>
      </c>
      <c r="X47" s="122">
        <v>51.360364001130399</v>
      </c>
      <c r="Y47" s="88">
        <v>2437.8448878132499</v>
      </c>
      <c r="Z47" s="122">
        <v>128.80294797510999</v>
      </c>
      <c r="AA47" s="88">
        <v>0.55943117386661501</v>
      </c>
      <c r="AB47" s="122">
        <v>0.29100118730646402</v>
      </c>
      <c r="AC47" s="88">
        <v>7662.7348271194096</v>
      </c>
      <c r="AD47" s="122">
        <v>392.481267953491</v>
      </c>
      <c r="AE47" s="88">
        <v>290.31796858883098</v>
      </c>
      <c r="AF47" s="122">
        <v>9.5306022358448104</v>
      </c>
      <c r="AG47" s="88">
        <v>558.71793225233898</v>
      </c>
      <c r="AH47" s="122">
        <v>31.593718182942698</v>
      </c>
      <c r="AI47" s="88">
        <v>4.42120200088043</v>
      </c>
      <c r="AJ47" s="122">
        <v>0.46174906550450601</v>
      </c>
      <c r="AK47" s="88">
        <v>2217.2683926157201</v>
      </c>
      <c r="AL47" s="122">
        <v>100.69419094715001</v>
      </c>
      <c r="AM47" s="88">
        <v>1166.51803121598</v>
      </c>
      <c r="AN47" s="122">
        <v>41.860204952925699</v>
      </c>
      <c r="AO47" s="88">
        <v>201.498157086129</v>
      </c>
      <c r="AP47" s="122">
        <v>7.8776227867783497</v>
      </c>
      <c r="AQ47" s="88">
        <v>27.7927626079831</v>
      </c>
      <c r="AR47" s="122">
        <v>1.17446162791271</v>
      </c>
      <c r="AS47" s="88">
        <v>4.1000273618915699</v>
      </c>
      <c r="AT47" s="122">
        <v>0.16215093033164499</v>
      </c>
      <c r="AU47" s="88">
        <v>9.5504285603079997E-2</v>
      </c>
      <c r="AV47" s="122">
        <v>1.0336131493769E-2</v>
      </c>
    </row>
    <row r="48" spans="1:48" x14ac:dyDescent="0.25">
      <c r="A48" s="88" t="s">
        <v>293</v>
      </c>
      <c r="B48" s="88">
        <v>2.2945791604438899</v>
      </c>
      <c r="C48" s="88">
        <v>0.28017310399289502</v>
      </c>
      <c r="D48" s="68">
        <f t="shared" si="14"/>
        <v>2.3646104869437803</v>
      </c>
      <c r="E48" s="69">
        <f t="shared" si="15"/>
        <v>0.28017310399289502</v>
      </c>
      <c r="F48" s="87">
        <v>0.35085649626457799</v>
      </c>
      <c r="G48" s="87">
        <v>2.5794938665694999E-2</v>
      </c>
      <c r="H48" s="87">
        <v>0.60211795896224007</v>
      </c>
      <c r="I48" s="88">
        <v>6.5187899768744497</v>
      </c>
      <c r="J48" s="88">
        <v>0.57311714566735905</v>
      </c>
      <c r="K48" s="73">
        <f t="shared" si="16"/>
        <v>6.7177456359881642</v>
      </c>
      <c r="L48" s="74">
        <f t="shared" si="17"/>
        <v>0.57311714566735905</v>
      </c>
      <c r="M48" s="78">
        <v>2.84035568928521</v>
      </c>
      <c r="N48" s="78">
        <v>0.19808194279793301</v>
      </c>
      <c r="O48" s="78">
        <v>0.79322381755366966</v>
      </c>
      <c r="W48" s="88">
        <v>121967.16313437599</v>
      </c>
      <c r="X48" s="122">
        <v>5225.9983895024798</v>
      </c>
      <c r="Y48" s="88">
        <v>10790.880089224</v>
      </c>
      <c r="Z48" s="122">
        <v>1465.4098431464199</v>
      </c>
      <c r="AA48" s="88">
        <v>2.0030379788273098</v>
      </c>
      <c r="AB48" s="122">
        <v>0.88245246736745697</v>
      </c>
      <c r="AC48" s="88">
        <v>622520.73067495297</v>
      </c>
      <c r="AD48" s="122">
        <v>28848.946992290199</v>
      </c>
      <c r="AE48" s="88">
        <v>179.37771216738</v>
      </c>
      <c r="AF48" s="122">
        <v>13.306659142498001</v>
      </c>
      <c r="AG48" s="88">
        <v>568.21048110123195</v>
      </c>
      <c r="AH48" s="122">
        <v>32.100415710106802</v>
      </c>
      <c r="AI48" s="88">
        <v>14.462254476228299</v>
      </c>
      <c r="AJ48" s="122">
        <v>1.9376049066360499</v>
      </c>
      <c r="AK48" s="88">
        <v>2611.47237784144</v>
      </c>
      <c r="AL48" s="122">
        <v>95.174133536416093</v>
      </c>
      <c r="AM48" s="88">
        <v>1165.41708816081</v>
      </c>
      <c r="AN48" s="122">
        <v>41.263187289747101</v>
      </c>
      <c r="AO48" s="88">
        <v>177.21077807796601</v>
      </c>
      <c r="AP48" s="122">
        <v>6.8675353156959904</v>
      </c>
      <c r="AQ48" s="88">
        <v>31.859376052248699</v>
      </c>
      <c r="AR48" s="122">
        <v>1.2299222878287199</v>
      </c>
      <c r="AS48" s="88">
        <v>4.9012437233345496</v>
      </c>
      <c r="AT48" s="122">
        <v>0.18693466003185299</v>
      </c>
      <c r="AU48" s="88">
        <v>0.29054721745437101</v>
      </c>
      <c r="AV48" s="122">
        <v>3.3880784827252999E-2</v>
      </c>
    </row>
    <row r="49" spans="1:48" x14ac:dyDescent="0.25">
      <c r="A49" s="88" t="s">
        <v>294</v>
      </c>
      <c r="B49" s="88">
        <v>18.5684522321576</v>
      </c>
      <c r="C49" s="88">
        <v>1.4279957650023001</v>
      </c>
      <c r="D49" s="68">
        <f t="shared" si="14"/>
        <v>19.135167629597316</v>
      </c>
      <c r="E49" s="69">
        <f t="shared" si="15"/>
        <v>1.4279957650023001</v>
      </c>
      <c r="F49" s="87">
        <v>0.87949419210807001</v>
      </c>
      <c r="G49" s="87">
        <v>6.6766855122824001E-2</v>
      </c>
      <c r="H49" s="87">
        <v>0.987135407463688</v>
      </c>
      <c r="I49" s="88">
        <v>21.116250150783799</v>
      </c>
      <c r="J49" s="88">
        <v>1.2153149406589601</v>
      </c>
      <c r="K49" s="73">
        <f t="shared" si="16"/>
        <v>21.76072519625437</v>
      </c>
      <c r="L49" s="74">
        <f t="shared" si="17"/>
        <v>1.2153149406589601</v>
      </c>
      <c r="M49" s="78">
        <v>1.1402314108270499</v>
      </c>
      <c r="N49" s="78">
        <v>8.7144332925293999E-2</v>
      </c>
      <c r="O49" s="78">
        <v>0.75305360118113762</v>
      </c>
      <c r="W49" s="88">
        <v>2678.5685932042502</v>
      </c>
      <c r="X49" s="122">
        <v>192.571354490505</v>
      </c>
      <c r="Y49" s="88">
        <v>5950.1237978177096</v>
      </c>
      <c r="Z49" s="122">
        <v>371.40744321172002</v>
      </c>
      <c r="AA49" s="88">
        <v>36.208123781481603</v>
      </c>
      <c r="AB49" s="122">
        <v>3.47169057267755</v>
      </c>
      <c r="AC49" s="88">
        <v>72054.864391328403</v>
      </c>
      <c r="AD49" s="122">
        <v>2847.9482231734601</v>
      </c>
      <c r="AE49" s="88">
        <v>180.49839831883401</v>
      </c>
      <c r="AF49" s="122">
        <v>15.6591652309269</v>
      </c>
      <c r="AG49" s="88">
        <v>482.55528845059303</v>
      </c>
      <c r="AH49" s="122">
        <v>30.936211723083801</v>
      </c>
      <c r="AI49" s="88">
        <v>1.20483309820517</v>
      </c>
      <c r="AJ49" s="122">
        <v>0.143849346574109</v>
      </c>
      <c r="AK49" s="88">
        <v>2412.6658712693702</v>
      </c>
      <c r="AL49" s="122">
        <v>89.623602870549405</v>
      </c>
      <c r="AM49" s="88">
        <v>1016.09180635275</v>
      </c>
      <c r="AN49" s="122">
        <v>41.6463251992419</v>
      </c>
      <c r="AO49" s="88">
        <v>152.44884916799799</v>
      </c>
      <c r="AP49" s="122">
        <v>7.9456670676936296</v>
      </c>
      <c r="AQ49" s="88">
        <v>28.0317240411683</v>
      </c>
      <c r="AR49" s="122">
        <v>1.1670154615274499</v>
      </c>
      <c r="AS49" s="88">
        <v>4.4110050629880799</v>
      </c>
      <c r="AT49" s="122">
        <v>0.15304730271814301</v>
      </c>
      <c r="AU49" s="88">
        <v>3.2472732861550002E-2</v>
      </c>
      <c r="AV49" s="122">
        <v>2.6823987266089999E-3</v>
      </c>
    </row>
    <row r="50" spans="1:48" x14ac:dyDescent="0.25">
      <c r="A50" s="88" t="s">
        <v>295</v>
      </c>
      <c r="B50" s="88">
        <v>8.3380373816402198</v>
      </c>
      <c r="C50" s="88">
        <v>1.6525266229700899</v>
      </c>
      <c r="D50" s="68">
        <f t="shared" si="14"/>
        <v>8.5925170824534085</v>
      </c>
      <c r="E50" s="69">
        <f t="shared" si="15"/>
        <v>1.6525266229700899</v>
      </c>
      <c r="F50" s="87">
        <v>0.53675549415970802</v>
      </c>
      <c r="G50" s="87">
        <v>7.2260010575632999E-2</v>
      </c>
      <c r="H50" s="87">
        <v>0.67926133641459874</v>
      </c>
      <c r="I50" s="88">
        <v>15.448638319040301</v>
      </c>
      <c r="J50" s="88">
        <v>1.46802105819609</v>
      </c>
      <c r="K50" s="73">
        <f t="shared" si="16"/>
        <v>15.920135948213456</v>
      </c>
      <c r="L50" s="74">
        <f t="shared" si="17"/>
        <v>1.46802105819609</v>
      </c>
      <c r="M50" s="78">
        <v>1.8485271696050301</v>
      </c>
      <c r="N50" s="78">
        <v>0.18949966515296801</v>
      </c>
      <c r="O50" s="78">
        <v>0.92695674950391638</v>
      </c>
      <c r="W50" s="88">
        <v>1223.9839976491901</v>
      </c>
      <c r="X50" s="122">
        <v>202.497208799101</v>
      </c>
      <c r="Y50" s="88">
        <v>937.59100103763399</v>
      </c>
      <c r="Z50" s="122">
        <v>105.330326040877</v>
      </c>
      <c r="AA50" s="88">
        <v>14.570207098387</v>
      </c>
      <c r="AB50" s="122">
        <v>1.72559481062758</v>
      </c>
      <c r="AC50" s="88">
        <v>40170.480263148696</v>
      </c>
      <c r="AD50" s="122">
        <v>3184.78242779942</v>
      </c>
      <c r="AE50" s="88">
        <v>403.78086257978799</v>
      </c>
      <c r="AF50" s="122">
        <v>28.025821577255101</v>
      </c>
      <c r="AG50" s="88">
        <v>569.23979587006102</v>
      </c>
      <c r="AH50" s="122">
        <v>27.8639621050546</v>
      </c>
      <c r="AI50" s="88">
        <v>3.3483415145282498</v>
      </c>
      <c r="AJ50" s="122">
        <v>0.62562684419841397</v>
      </c>
      <c r="AK50" s="88">
        <v>2459.8778018481698</v>
      </c>
      <c r="AL50" s="122">
        <v>102.966968858546</v>
      </c>
      <c r="AM50" s="88">
        <v>1196.50421651903</v>
      </c>
      <c r="AN50" s="122">
        <v>43.511745819466597</v>
      </c>
      <c r="AO50" s="88">
        <v>209.366784623314</v>
      </c>
      <c r="AP50" s="122">
        <v>8.1828083280264696</v>
      </c>
      <c r="AQ50" s="88">
        <v>29.970891583700102</v>
      </c>
      <c r="AR50" s="122">
        <v>0.98586129085288499</v>
      </c>
      <c r="AS50" s="88">
        <v>4.33768307679345</v>
      </c>
      <c r="AT50" s="122">
        <v>0.13233905421992401</v>
      </c>
      <c r="AU50" s="88">
        <v>7.0669446112612E-2</v>
      </c>
      <c r="AV50" s="122">
        <v>1.1345464615395999E-2</v>
      </c>
    </row>
    <row r="51" spans="1:48" x14ac:dyDescent="0.25">
      <c r="A51" s="46"/>
      <c r="B51" s="81"/>
      <c r="C51" s="82"/>
      <c r="D51" s="83"/>
      <c r="E51" s="84"/>
      <c r="F51" s="40" t="s">
        <v>35</v>
      </c>
      <c r="G51" s="41"/>
      <c r="H51" s="42"/>
      <c r="I51" s="81" t="s">
        <v>8</v>
      </c>
      <c r="J51" s="82"/>
      <c r="K51" s="85" t="s">
        <v>9</v>
      </c>
      <c r="L51" s="86"/>
      <c r="M51" s="43" t="s">
        <v>35</v>
      </c>
      <c r="N51" s="44">
        <v>1595</v>
      </c>
      <c r="O51" s="45">
        <f>N51*SQRT(((27.3/N51)^2)+(($C$2/$B$2))^2)</f>
        <v>31.890258822035921</v>
      </c>
      <c r="P51" s="81" t="s">
        <v>8</v>
      </c>
      <c r="Q51" s="82"/>
      <c r="R51" s="82" t="s">
        <v>9</v>
      </c>
      <c r="S51" s="82"/>
      <c r="T51" s="127"/>
      <c r="U51" s="127"/>
      <c r="V51" s="18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</row>
    <row r="52" spans="1:48" x14ac:dyDescent="0.25">
      <c r="A52" s="88" t="s">
        <v>456</v>
      </c>
      <c r="B52" s="88">
        <v>144.428391348687</v>
      </c>
      <c r="C52" s="88">
        <v>17.968856656234198</v>
      </c>
      <c r="D52" s="68">
        <f t="shared" ref="D52" si="18">IF(ISNUMBER(B52),(B52*(EXP(B$2*0.00001867)-1)/(EXP(B$3*0.00001867)-1)),"&lt; DL")</f>
        <v>148.83639435192057</v>
      </c>
      <c r="E52" s="69">
        <f t="shared" ref="E52" si="19">C52</f>
        <v>17.968856656234198</v>
      </c>
      <c r="F52" s="87">
        <v>4.9067021941174298</v>
      </c>
      <c r="G52" s="87">
        <v>0.52175382616458199</v>
      </c>
      <c r="H52" s="87">
        <v>0.85468891745183839</v>
      </c>
      <c r="I52" s="88">
        <v>29.287297479457902</v>
      </c>
      <c r="J52" s="88">
        <v>1.3728432722459101</v>
      </c>
      <c r="K52" s="73">
        <f t="shared" ref="K52" si="20">IF(ISNUMBER(I52),(I52*(EXP(B$2*0.00001867)-1)/(EXP(B$3*0.00001867)-1)),"&lt; DL")</f>
        <v>30.181155633249624</v>
      </c>
      <c r="L52" s="74">
        <f t="shared" ref="L52" si="21">J52</f>
        <v>1.3728432722459101</v>
      </c>
      <c r="M52" s="78">
        <v>0.20228017076996599</v>
      </c>
      <c r="N52" s="78">
        <v>1.8945854285039001E-2</v>
      </c>
      <c r="O52" s="78">
        <v>0.50047314680548305</v>
      </c>
      <c r="W52" s="88">
        <v>2347.8143240342702</v>
      </c>
      <c r="X52" s="122">
        <v>100.627592049359</v>
      </c>
      <c r="Y52" s="88">
        <v>5396.99793910259</v>
      </c>
      <c r="Z52" s="122">
        <v>239.796456889128</v>
      </c>
      <c r="AA52" s="88">
        <v>0.802071233788896</v>
      </c>
      <c r="AB52" s="122">
        <v>0.22927043060858601</v>
      </c>
      <c r="AC52" s="88">
        <v>14625.3544543148</v>
      </c>
      <c r="AD52" s="122">
        <v>729.40303099522703</v>
      </c>
      <c r="AE52" s="88">
        <v>214.631335619087</v>
      </c>
      <c r="AF52" s="122">
        <v>6.6783350364246097</v>
      </c>
      <c r="AG52" s="88">
        <v>757.47961546516206</v>
      </c>
      <c r="AH52" s="122">
        <v>28.639474684668901</v>
      </c>
      <c r="AI52" s="88">
        <v>0.16610371853744699</v>
      </c>
      <c r="AJ52" s="122">
        <v>4.1923371681312001E-2</v>
      </c>
      <c r="AK52" s="88">
        <v>1651.85411079855</v>
      </c>
      <c r="AL52" s="122">
        <v>59.232537174854997</v>
      </c>
      <c r="AM52" s="88">
        <v>976.167119839782</v>
      </c>
      <c r="AN52" s="122">
        <v>33.494056818625602</v>
      </c>
      <c r="AO52" s="88">
        <v>207.01310267736</v>
      </c>
      <c r="AP52" s="122">
        <v>6.4265913471075997</v>
      </c>
      <c r="AQ52" s="88">
        <v>53.180885163524998</v>
      </c>
      <c r="AR52" s="122">
        <v>1.63033912624189</v>
      </c>
      <c r="AS52" s="88">
        <v>6.9544040339083697</v>
      </c>
      <c r="AT52" s="122">
        <v>0.218399665030901</v>
      </c>
      <c r="AU52" s="88">
        <v>6.5865675970129996E-3</v>
      </c>
      <c r="AV52" s="122">
        <v>5.8142957275699998E-4</v>
      </c>
    </row>
    <row r="53" spans="1:48" x14ac:dyDescent="0.25">
      <c r="A53" s="88" t="s">
        <v>457</v>
      </c>
      <c r="B53" s="88">
        <v>99.223519898426801</v>
      </c>
      <c r="C53" s="88">
        <v>36.915108586066502</v>
      </c>
      <c r="D53" s="68">
        <f t="shared" ref="D53:D81" si="22">IF(ISNUMBER(B53),(B53*(EXP(B$2*0.00001867)-1)/(EXP(B$3*0.00001867)-1)),"&lt; DL")</f>
        <v>102.25185504513442</v>
      </c>
      <c r="E53" s="69">
        <f t="shared" ref="E53:E81" si="23">C53</f>
        <v>36.915108586066502</v>
      </c>
      <c r="F53" s="87">
        <v>3.3169113365270499</v>
      </c>
      <c r="G53" s="87">
        <v>0.92541564935560905</v>
      </c>
      <c r="H53" s="87">
        <v>0.74991744382084558</v>
      </c>
      <c r="I53" s="88">
        <v>29.705978162482602</v>
      </c>
      <c r="J53" s="88">
        <v>1.31846506930939</v>
      </c>
      <c r="K53" s="73">
        <f t="shared" ref="K53:K81" si="24">IF(ISNUMBER(I53),(I53*(EXP(B$2*0.00001867)-1)/(EXP(B$3*0.00001867)-1)),"&lt; DL")</f>
        <v>30.612614591313839</v>
      </c>
      <c r="L53" s="74">
        <f t="shared" ref="L53:L81" si="25">J53</f>
        <v>1.31846506930939</v>
      </c>
      <c r="M53" s="78">
        <v>0.29819888731687999</v>
      </c>
      <c r="N53" s="78">
        <v>2.2630050719352E-2</v>
      </c>
      <c r="O53" s="78">
        <v>0.58485103414160866</v>
      </c>
      <c r="W53" s="88">
        <v>3929.02236418343</v>
      </c>
      <c r="X53" s="122">
        <v>663.14054854057497</v>
      </c>
      <c r="Y53" s="88">
        <v>2122.5144326026102</v>
      </c>
      <c r="Z53" s="122">
        <v>276.50467749308501</v>
      </c>
      <c r="AA53" s="88">
        <v>0.499808841312606</v>
      </c>
      <c r="AB53" s="122">
        <v>0.17914016556628201</v>
      </c>
      <c r="AC53" s="88">
        <v>7503.3626494002801</v>
      </c>
      <c r="AD53" s="122">
        <v>935.79556148777306</v>
      </c>
      <c r="AE53" s="88">
        <v>213.67655899039701</v>
      </c>
      <c r="AF53" s="122">
        <v>7.3436801458386798</v>
      </c>
      <c r="AG53" s="88">
        <v>849.58615504391503</v>
      </c>
      <c r="AH53" s="122">
        <v>43.509743157730703</v>
      </c>
      <c r="AI53" s="88">
        <v>0.35991738805641699</v>
      </c>
      <c r="AJ53" s="122">
        <v>6.2086575218867998E-2</v>
      </c>
      <c r="AK53" s="88">
        <v>8579.9908008789007</v>
      </c>
      <c r="AL53" s="122">
        <v>1205.32150184957</v>
      </c>
      <c r="AM53" s="88">
        <v>3047.3153622528398</v>
      </c>
      <c r="AN53" s="122">
        <v>390.49230452492901</v>
      </c>
      <c r="AO53" s="88">
        <v>444.21265409523897</v>
      </c>
      <c r="AP53" s="122">
        <v>48.303297183344199</v>
      </c>
      <c r="AQ53" s="88">
        <v>59.678224223864603</v>
      </c>
      <c r="AR53" s="122">
        <v>1.85920284555916</v>
      </c>
      <c r="AS53" s="88">
        <v>7.7184434986658603</v>
      </c>
      <c r="AT53" s="122">
        <v>0.238333225943685</v>
      </c>
      <c r="AU53" s="88">
        <v>1.0606830019979E-2</v>
      </c>
      <c r="AV53" s="122">
        <v>7.3900965534199996E-4</v>
      </c>
    </row>
    <row r="54" spans="1:48" x14ac:dyDescent="0.25">
      <c r="A54" s="88" t="s">
        <v>458</v>
      </c>
      <c r="B54" s="88">
        <v>3706.43302479672</v>
      </c>
      <c r="C54" s="88">
        <v>1701.8121183611599</v>
      </c>
      <c r="D54" s="68">
        <f t="shared" si="22"/>
        <v>3819.5546053393159</v>
      </c>
      <c r="E54" s="69">
        <f t="shared" si="23"/>
        <v>1701.8121183611599</v>
      </c>
      <c r="F54" s="87">
        <v>114.802679165681</v>
      </c>
      <c r="G54" s="87">
        <v>53.044519846091397</v>
      </c>
      <c r="H54" s="87">
        <v>0.9937266931446892</v>
      </c>
      <c r="I54" s="88">
        <v>32.1584576247756</v>
      </c>
      <c r="J54" s="88">
        <v>1.66993323582541</v>
      </c>
      <c r="K54" s="73">
        <f t="shared" si="24"/>
        <v>33.139944550342328</v>
      </c>
      <c r="L54" s="74">
        <f t="shared" si="25"/>
        <v>1.66993323582541</v>
      </c>
      <c r="M54" s="78">
        <v>8.6647827302830001E-3</v>
      </c>
      <c r="N54" s="78">
        <v>4.0030175705499998E-3</v>
      </c>
      <c r="O54" s="78">
        <v>0.11240201017670953</v>
      </c>
      <c r="W54" s="88">
        <v>61.343390788011497</v>
      </c>
      <c r="X54" s="122">
        <v>3.1996483950536301</v>
      </c>
      <c r="Y54" s="88">
        <v>1.3612032157952101</v>
      </c>
      <c r="Z54" s="122">
        <v>0.28308601833395802</v>
      </c>
      <c r="AA54" s="88">
        <v>5.7733927424296998E-2</v>
      </c>
      <c r="AB54" s="122">
        <v>5.8398552654197002E-2</v>
      </c>
      <c r="AC54" s="88">
        <v>940.05910131286703</v>
      </c>
      <c r="AD54" s="122">
        <v>44.5464139263877</v>
      </c>
      <c r="AE54" s="88">
        <v>212.41113215727501</v>
      </c>
      <c r="AF54" s="122">
        <v>6.8864796931985603</v>
      </c>
      <c r="AG54" s="88">
        <v>595.638666818969</v>
      </c>
      <c r="AH54" s="122">
        <v>26.005887527355899</v>
      </c>
      <c r="AI54" s="88">
        <v>0.131209882925338</v>
      </c>
      <c r="AJ54" s="122">
        <v>3.5991215085349998E-2</v>
      </c>
      <c r="AK54" s="88">
        <v>1085.0486960449</v>
      </c>
      <c r="AL54" s="122">
        <v>66.112553706594696</v>
      </c>
      <c r="AM54" s="88">
        <v>642.23291527553999</v>
      </c>
      <c r="AN54" s="122">
        <v>31.377723081520902</v>
      </c>
      <c r="AO54" s="88">
        <v>150.61932894250401</v>
      </c>
      <c r="AP54" s="122">
        <v>5.7142916342775099</v>
      </c>
      <c r="AQ54" s="88">
        <v>40.6634347382534</v>
      </c>
      <c r="AR54" s="122">
        <v>1.3633966565439499</v>
      </c>
      <c r="AS54" s="88">
        <v>5.1421162847990303</v>
      </c>
      <c r="AT54" s="122">
        <v>0.17515315843948001</v>
      </c>
      <c r="AU54" s="88">
        <v>1.89797865088E-4</v>
      </c>
      <c r="AV54" s="122">
        <v>8.7308928405999998E-5</v>
      </c>
    </row>
    <row r="55" spans="1:48" x14ac:dyDescent="0.25">
      <c r="A55" s="88" t="s">
        <v>459</v>
      </c>
      <c r="B55" s="88">
        <v>98.636910547472894</v>
      </c>
      <c r="C55" s="88">
        <v>11.8260705181152</v>
      </c>
      <c r="D55" s="68">
        <f t="shared" si="22"/>
        <v>101.64734217980509</v>
      </c>
      <c r="E55" s="69">
        <f t="shared" si="23"/>
        <v>11.8260705181152</v>
      </c>
      <c r="F55" s="87">
        <v>3.2226439155862598</v>
      </c>
      <c r="G55" s="87">
        <v>0.39375034511981899</v>
      </c>
      <c r="H55" s="87">
        <v>0.98127871095809471</v>
      </c>
      <c r="I55" s="88">
        <v>30.4195284350862</v>
      </c>
      <c r="J55" s="88">
        <v>1.26847950201079</v>
      </c>
      <c r="K55" s="73">
        <f t="shared" si="24"/>
        <v>31.347942657848556</v>
      </c>
      <c r="L55" s="74">
        <f t="shared" si="25"/>
        <v>1.26847950201079</v>
      </c>
      <c r="M55" s="78">
        <v>0.30740617550510702</v>
      </c>
      <c r="N55" s="78">
        <v>5.0157001776392998E-2</v>
      </c>
      <c r="O55" s="78">
        <v>0.25557124950636778</v>
      </c>
      <c r="W55" s="88">
        <v>2526.1488485128302</v>
      </c>
      <c r="X55" s="122">
        <v>110.698594797063</v>
      </c>
      <c r="Y55" s="88">
        <v>6540.3630795299196</v>
      </c>
      <c r="Z55" s="122">
        <v>272.08417778444601</v>
      </c>
      <c r="AA55" s="88">
        <v>1.08966946421662</v>
      </c>
      <c r="AB55" s="122">
        <v>0.27732076702265301</v>
      </c>
      <c r="AC55" s="88">
        <v>18767.2878445557</v>
      </c>
      <c r="AD55" s="122">
        <v>911.09140142031094</v>
      </c>
      <c r="AE55" s="88">
        <v>231.130186450613</v>
      </c>
      <c r="AF55" s="122">
        <v>8.1118034036097608</v>
      </c>
      <c r="AG55" s="88">
        <v>1018.55844494605</v>
      </c>
      <c r="AH55" s="122">
        <v>61.290782374812601</v>
      </c>
      <c r="AI55" s="88">
        <v>0.27738341025138802</v>
      </c>
      <c r="AJ55" s="122">
        <v>5.6173893985700003E-2</v>
      </c>
      <c r="AK55" s="88">
        <v>16019.903729453599</v>
      </c>
      <c r="AL55" s="122">
        <v>2326.2526393478201</v>
      </c>
      <c r="AM55" s="88">
        <v>5225.3655878661502</v>
      </c>
      <c r="AN55" s="122">
        <v>703.745647911275</v>
      </c>
      <c r="AO55" s="88">
        <v>692.25470801906602</v>
      </c>
      <c r="AP55" s="122">
        <v>84.138117047206094</v>
      </c>
      <c r="AQ55" s="88">
        <v>67.204875436956499</v>
      </c>
      <c r="AR55" s="122">
        <v>2.1216117456579799</v>
      </c>
      <c r="AS55" s="88">
        <v>8.6514060386128797</v>
      </c>
      <c r="AT55" s="122">
        <v>0.26019531942092</v>
      </c>
      <c r="AU55" s="88">
        <v>1.1955228397107999E-2</v>
      </c>
      <c r="AV55" s="122">
        <v>2.3304686425300002E-3</v>
      </c>
    </row>
    <row r="56" spans="1:48" x14ac:dyDescent="0.25">
      <c r="A56" s="88" t="s">
        <v>460</v>
      </c>
      <c r="B56" s="88">
        <v>28.4168360395511</v>
      </c>
      <c r="C56" s="88">
        <v>5.0084341455423003</v>
      </c>
      <c r="D56" s="68">
        <f t="shared" si="22"/>
        <v>29.284127417894602</v>
      </c>
      <c r="E56" s="69">
        <f t="shared" si="23"/>
        <v>5.0084341455423003</v>
      </c>
      <c r="F56" s="87">
        <v>1.15934703727537</v>
      </c>
      <c r="G56" s="87">
        <v>0.21936453113731799</v>
      </c>
      <c r="H56" s="87">
        <v>0.93147948534831082</v>
      </c>
      <c r="I56" s="88">
        <v>24.3510128607189</v>
      </c>
      <c r="J56" s="88">
        <v>1.85879843502999</v>
      </c>
      <c r="K56" s="73">
        <f t="shared" si="24"/>
        <v>25.094213950334886</v>
      </c>
      <c r="L56" s="74">
        <f t="shared" si="25"/>
        <v>1.85879843502999</v>
      </c>
      <c r="M56" s="78">
        <v>0.853889833861604</v>
      </c>
      <c r="N56" s="78">
        <v>0.12562196656095501</v>
      </c>
      <c r="O56" s="78">
        <v>0.51886159134741427</v>
      </c>
      <c r="W56" s="88">
        <v>5219.2931514699803</v>
      </c>
      <c r="X56" s="122">
        <v>321.48694605590401</v>
      </c>
      <c r="Y56" s="88">
        <v>13986.616351701099</v>
      </c>
      <c r="Z56" s="122">
        <v>829.32236250556002</v>
      </c>
      <c r="AA56" s="88">
        <v>1.22292835587489</v>
      </c>
      <c r="AB56" s="122">
        <v>0.30046467072597799</v>
      </c>
      <c r="AC56" s="88">
        <v>38549.692984523899</v>
      </c>
      <c r="AD56" s="122">
        <v>2430.0024140959499</v>
      </c>
      <c r="AE56" s="88">
        <v>201.647631672362</v>
      </c>
      <c r="AF56" s="122">
        <v>6.2835181679699099</v>
      </c>
      <c r="AG56" s="88">
        <v>350.030188005843</v>
      </c>
      <c r="AH56" s="122">
        <v>23.3308484000707</v>
      </c>
      <c r="AI56" s="88">
        <v>4.8745565085943E-2</v>
      </c>
      <c r="AJ56" s="122">
        <v>2.3804940441249998E-2</v>
      </c>
      <c r="AK56" s="88">
        <v>1501.93049326803</v>
      </c>
      <c r="AL56" s="122">
        <v>688.70747406073497</v>
      </c>
      <c r="AM56" s="88">
        <v>601.09071543357402</v>
      </c>
      <c r="AN56" s="122">
        <v>186.30518042980501</v>
      </c>
      <c r="AO56" s="88">
        <v>116.492673137925</v>
      </c>
      <c r="AP56" s="122">
        <v>21.017531493927201</v>
      </c>
      <c r="AQ56" s="88">
        <v>18.169290909310099</v>
      </c>
      <c r="AR56" s="122">
        <v>1.40726775080971</v>
      </c>
      <c r="AS56" s="88">
        <v>2.1374108447426701</v>
      </c>
      <c r="AT56" s="122">
        <v>0.18732193855486201</v>
      </c>
      <c r="AU56" s="88">
        <v>1.0265338797892E-2</v>
      </c>
      <c r="AV56" s="122">
        <v>1.1731865247090001E-3</v>
      </c>
    </row>
    <row r="57" spans="1:48" x14ac:dyDescent="0.25">
      <c r="A57" s="88" t="s">
        <v>461</v>
      </c>
      <c r="B57" s="88">
        <v>164.75747931698101</v>
      </c>
      <c r="C57" s="88">
        <v>15.6790332139872</v>
      </c>
      <c r="D57" s="68">
        <f t="shared" si="22"/>
        <v>169.7859329115453</v>
      </c>
      <c r="E57" s="69">
        <f t="shared" si="23"/>
        <v>15.6790332139872</v>
      </c>
      <c r="F57" s="87">
        <v>5.1805828255452502</v>
      </c>
      <c r="G57" s="87">
        <v>0.57360460784505196</v>
      </c>
      <c r="H57" s="87">
        <v>0.85948862083769717</v>
      </c>
      <c r="I57" s="88">
        <v>31.820520667300901</v>
      </c>
      <c r="J57" s="88">
        <v>1.5530554718301299</v>
      </c>
      <c r="K57" s="73">
        <f t="shared" si="24"/>
        <v>32.791693643445754</v>
      </c>
      <c r="L57" s="74">
        <f t="shared" si="25"/>
        <v>1.5530554718301299</v>
      </c>
      <c r="M57" s="78">
        <v>0.193640206857046</v>
      </c>
      <c r="N57" s="78">
        <v>2.1125805996219001E-2</v>
      </c>
      <c r="O57" s="78">
        <v>0.44736493151041484</v>
      </c>
      <c r="W57" s="88">
        <v>1328.64746046804</v>
      </c>
      <c r="X57" s="122">
        <v>64.012417361062404</v>
      </c>
      <c r="Y57" s="88">
        <v>3213.3640078537201</v>
      </c>
      <c r="Z57" s="122">
        <v>151.87448020553799</v>
      </c>
      <c r="AA57" s="88">
        <v>0.41140946011956298</v>
      </c>
      <c r="AB57" s="122">
        <v>0.160257574583477</v>
      </c>
      <c r="AC57" s="88">
        <v>9641.6241922783902</v>
      </c>
      <c r="AD57" s="122">
        <v>517.03365167409197</v>
      </c>
      <c r="AE57" s="88">
        <v>188.85815053996799</v>
      </c>
      <c r="AF57" s="122">
        <v>5.8786055429445003</v>
      </c>
      <c r="AG57" s="88">
        <v>641.72937866028303</v>
      </c>
      <c r="AH57" s="122">
        <v>27.733852235722001</v>
      </c>
      <c r="AI57" s="88">
        <v>0.110867299437597</v>
      </c>
      <c r="AJ57" s="122">
        <v>3.3662179230041001E-2</v>
      </c>
      <c r="AK57" s="88">
        <v>1647.76143984277</v>
      </c>
      <c r="AL57" s="122">
        <v>101.010705375152</v>
      </c>
      <c r="AM57" s="88">
        <v>904.83380391972901</v>
      </c>
      <c r="AN57" s="122">
        <v>39.4977440714</v>
      </c>
      <c r="AO57" s="88">
        <v>188.048034998123</v>
      </c>
      <c r="AP57" s="122">
        <v>6.7284010646572101</v>
      </c>
      <c r="AQ57" s="88">
        <v>46.237053732950002</v>
      </c>
      <c r="AR57" s="122">
        <v>1.3893756523049701</v>
      </c>
      <c r="AS57" s="88">
        <v>5.9858164755501102</v>
      </c>
      <c r="AT57" s="122">
        <v>0.182509326892906</v>
      </c>
      <c r="AU57" s="88">
        <v>4.9774467590830004E-3</v>
      </c>
      <c r="AV57" s="122">
        <v>5.0954095712799996E-4</v>
      </c>
    </row>
    <row r="58" spans="1:48" x14ac:dyDescent="0.25">
      <c r="A58" s="88" t="s">
        <v>462</v>
      </c>
      <c r="B58" s="88">
        <v>198.842888942689</v>
      </c>
      <c r="C58" s="88">
        <v>22.241839174117999</v>
      </c>
      <c r="D58" s="68">
        <f t="shared" si="22"/>
        <v>204.91164068496187</v>
      </c>
      <c r="E58" s="69">
        <f t="shared" si="23"/>
        <v>22.241839174117999</v>
      </c>
      <c r="F58" s="87">
        <v>6.4922717776070904</v>
      </c>
      <c r="G58" s="87">
        <v>0.71296582429196498</v>
      </c>
      <c r="H58" s="87">
        <v>0.9817736886953714</v>
      </c>
      <c r="I58" s="88">
        <v>30.6498395702835</v>
      </c>
      <c r="J58" s="88">
        <v>1.3850195610856599</v>
      </c>
      <c r="K58" s="73">
        <f t="shared" si="24"/>
        <v>31.58528296623091</v>
      </c>
      <c r="L58" s="74">
        <f t="shared" si="25"/>
        <v>1.3850195610856599</v>
      </c>
      <c r="M58" s="78">
        <v>0.15456685282475499</v>
      </c>
      <c r="N58" s="78">
        <v>2.2285351767486999E-2</v>
      </c>
      <c r="O58" s="78">
        <v>0.31341845977371552</v>
      </c>
      <c r="W58" s="88">
        <v>1613.6082781800901</v>
      </c>
      <c r="X58" s="122">
        <v>57.427220772200997</v>
      </c>
      <c r="Y58" s="88">
        <v>4049.4855246325901</v>
      </c>
      <c r="Z58" s="122">
        <v>148.25742086283901</v>
      </c>
      <c r="AA58" s="88">
        <v>0.54074557981263704</v>
      </c>
      <c r="AB58" s="122">
        <v>0.18551491819857599</v>
      </c>
      <c r="AC58" s="88">
        <v>11826.5624714476</v>
      </c>
      <c r="AD58" s="122">
        <v>487.20935211431203</v>
      </c>
      <c r="AE58" s="88">
        <v>200.74769643306701</v>
      </c>
      <c r="AF58" s="122">
        <v>6.1872360565758502</v>
      </c>
      <c r="AG58" s="88">
        <v>662.60001480231301</v>
      </c>
      <c r="AH58" s="122">
        <v>28.0827556305488</v>
      </c>
      <c r="AI58" s="88">
        <v>8.4139317487473997E-2</v>
      </c>
      <c r="AJ58" s="122">
        <v>2.9478737415418E-2</v>
      </c>
      <c r="AK58" s="88">
        <v>839.81646040437602</v>
      </c>
      <c r="AL58" s="122">
        <v>25.833966439072501</v>
      </c>
      <c r="AM58" s="88">
        <v>559.41932494815103</v>
      </c>
      <c r="AN58" s="122">
        <v>17.052448377947201</v>
      </c>
      <c r="AO58" s="88">
        <v>141.26753301486099</v>
      </c>
      <c r="AP58" s="122">
        <v>4.2944615842536802</v>
      </c>
      <c r="AQ58" s="88">
        <v>52.051661661313901</v>
      </c>
      <c r="AR58" s="122">
        <v>1.54823239865463</v>
      </c>
      <c r="AS58" s="88">
        <v>6.82907215223526</v>
      </c>
      <c r="AT58" s="122">
        <v>0.20601779919510699</v>
      </c>
      <c r="AU58" s="88">
        <v>4.7128265510369997E-3</v>
      </c>
      <c r="AV58" s="122">
        <v>7.5602388946899995E-4</v>
      </c>
    </row>
    <row r="59" spans="1:48" x14ac:dyDescent="0.25">
      <c r="A59" s="88" t="s">
        <v>463</v>
      </c>
      <c r="B59" s="88">
        <v>38.731061140636797</v>
      </c>
      <c r="C59" s="88">
        <v>2.6283540515550299</v>
      </c>
      <c r="D59" s="68">
        <f t="shared" si="22"/>
        <v>39.913146132597774</v>
      </c>
      <c r="E59" s="69">
        <f t="shared" si="23"/>
        <v>2.6283540515550299</v>
      </c>
      <c r="F59" s="87">
        <v>1.4997342792050301</v>
      </c>
      <c r="G59" s="87">
        <v>0.12760711165005401</v>
      </c>
      <c r="H59" s="87">
        <v>0.79756100153462384</v>
      </c>
      <c r="I59" s="88">
        <v>25.840955238831501</v>
      </c>
      <c r="J59" s="88">
        <v>1.4179269244986501</v>
      </c>
      <c r="K59" s="73">
        <f t="shared" si="24"/>
        <v>26.629629870152382</v>
      </c>
      <c r="L59" s="74">
        <f t="shared" si="25"/>
        <v>1.4179269244986501</v>
      </c>
      <c r="M59" s="78">
        <v>0.66896917058613004</v>
      </c>
      <c r="N59" s="78">
        <v>5.1959174246303003E-2</v>
      </c>
      <c r="O59" s="78">
        <v>0.70646255678911196</v>
      </c>
      <c r="W59" s="88">
        <v>3565.5239617882598</v>
      </c>
      <c r="X59" s="122">
        <v>288.520768116174</v>
      </c>
      <c r="Y59" s="88">
        <v>9732.364682161</v>
      </c>
      <c r="Z59" s="122">
        <v>820.69800984762401</v>
      </c>
      <c r="AA59" s="88">
        <v>22.288020520109999</v>
      </c>
      <c r="AB59" s="122">
        <v>1.78474197900371</v>
      </c>
      <c r="AC59" s="88">
        <v>55177.421227662096</v>
      </c>
      <c r="AD59" s="122">
        <v>10136.1689027025</v>
      </c>
      <c r="AE59" s="88">
        <v>166.078927313332</v>
      </c>
      <c r="AF59" s="122">
        <v>5.2860737379205798</v>
      </c>
      <c r="AG59" s="88">
        <v>555.60315351898498</v>
      </c>
      <c r="AH59" s="122">
        <v>26.484081349449198</v>
      </c>
      <c r="AI59" s="88">
        <v>0.22137966999504</v>
      </c>
      <c r="AJ59" s="122">
        <v>5.1974054269019999E-2</v>
      </c>
      <c r="AK59" s="88">
        <v>1291.8341380878201</v>
      </c>
      <c r="AL59" s="122">
        <v>83.269971114175505</v>
      </c>
      <c r="AM59" s="88">
        <v>686.62329687154204</v>
      </c>
      <c r="AN59" s="122">
        <v>31.0530762970632</v>
      </c>
      <c r="AO59" s="88">
        <v>149.78876149888501</v>
      </c>
      <c r="AP59" s="122">
        <v>5.20227658531216</v>
      </c>
      <c r="AQ59" s="88">
        <v>35.578197262506102</v>
      </c>
      <c r="AR59" s="122">
        <v>1.5027325662009601</v>
      </c>
      <c r="AS59" s="88">
        <v>4.5574654404952</v>
      </c>
      <c r="AT59" s="122">
        <v>0.201509481490489</v>
      </c>
      <c r="AU59" s="88">
        <v>1.6118638160009999E-2</v>
      </c>
      <c r="AV59" s="122">
        <v>1.489029589158E-3</v>
      </c>
    </row>
    <row r="60" spans="1:48" x14ac:dyDescent="0.25">
      <c r="A60" s="88" t="s">
        <v>464</v>
      </c>
      <c r="B60" s="88">
        <v>60.213780810103501</v>
      </c>
      <c r="C60" s="88">
        <v>14.1131308818413</v>
      </c>
      <c r="D60" s="68">
        <f t="shared" si="22"/>
        <v>62.051525620306265</v>
      </c>
      <c r="E60" s="69">
        <f t="shared" si="23"/>
        <v>14.1131308818413</v>
      </c>
      <c r="F60" s="87">
        <v>2.19978383972814</v>
      </c>
      <c r="G60" s="87">
        <v>0.48728062432663399</v>
      </c>
      <c r="H60" s="87">
        <v>0.94508672701116259</v>
      </c>
      <c r="I60" s="88">
        <v>27.197593669160799</v>
      </c>
      <c r="J60" s="88">
        <v>1.1990964042688801</v>
      </c>
      <c r="K60" s="73">
        <f t="shared" si="24"/>
        <v>28.027673360936561</v>
      </c>
      <c r="L60" s="74">
        <f t="shared" si="25"/>
        <v>1.1990964042688801</v>
      </c>
      <c r="M60" s="78">
        <v>0.45013660150395202</v>
      </c>
      <c r="N60" s="78">
        <v>6.6878264052144004E-2</v>
      </c>
      <c r="O60" s="78">
        <v>0.29674468946072019</v>
      </c>
      <c r="W60" s="88">
        <v>3372.8103551292602</v>
      </c>
      <c r="X60" s="122">
        <v>467.17970096279703</v>
      </c>
      <c r="Y60" s="88">
        <v>8733.4757103591292</v>
      </c>
      <c r="Z60" s="122">
        <v>1208.3913221082601</v>
      </c>
      <c r="AA60" s="88">
        <v>1.9520800110743499</v>
      </c>
      <c r="AB60" s="122">
        <v>0.37299985656638002</v>
      </c>
      <c r="AC60" s="88">
        <v>25203.283091686699</v>
      </c>
      <c r="AD60" s="122">
        <v>3666.0307882874799</v>
      </c>
      <c r="AE60" s="88">
        <v>205.559225602601</v>
      </c>
      <c r="AF60" s="122">
        <v>6.3743634964300098</v>
      </c>
      <c r="AG60" s="88">
        <v>767.39941229091096</v>
      </c>
      <c r="AH60" s="122">
        <v>35.420711863706501</v>
      </c>
      <c r="AI60" s="88">
        <v>0.16113179519882501</v>
      </c>
      <c r="AJ60" s="122">
        <v>4.195355967456E-2</v>
      </c>
      <c r="AK60" s="88">
        <v>4716.9279697949596</v>
      </c>
      <c r="AL60" s="122">
        <v>730.03551092287205</v>
      </c>
      <c r="AM60" s="88">
        <v>1972.4024942669801</v>
      </c>
      <c r="AN60" s="122">
        <v>253.41186000960599</v>
      </c>
      <c r="AO60" s="88">
        <v>319.49005616695001</v>
      </c>
      <c r="AP60" s="122">
        <v>30.837306936617001</v>
      </c>
      <c r="AQ60" s="88">
        <v>51.518694163114901</v>
      </c>
      <c r="AR60" s="122">
        <v>1.5823400519666799</v>
      </c>
      <c r="AS60" s="88">
        <v>6.6975947319230302</v>
      </c>
      <c r="AT60" s="122">
        <v>0.205612492954764</v>
      </c>
      <c r="AU60" s="88">
        <v>1.5111759199077E-2</v>
      </c>
      <c r="AV60" s="122">
        <v>2.420049727086E-3</v>
      </c>
    </row>
    <row r="61" spans="1:48" x14ac:dyDescent="0.25">
      <c r="A61" s="88" t="s">
        <v>465</v>
      </c>
      <c r="B61" s="88">
        <v>139.503716010837</v>
      </c>
      <c r="C61" s="88">
        <v>25.6818634899324</v>
      </c>
      <c r="D61" s="68">
        <f t="shared" si="22"/>
        <v>143.76141626904598</v>
      </c>
      <c r="E61" s="69">
        <f t="shared" si="23"/>
        <v>25.6818634899324</v>
      </c>
      <c r="F61" s="87">
        <v>4.5508313627427999</v>
      </c>
      <c r="G61" s="87">
        <v>0.79272186828451996</v>
      </c>
      <c r="H61" s="87">
        <v>0.94621393476705384</v>
      </c>
      <c r="I61" s="88">
        <v>30.743809624287302</v>
      </c>
      <c r="J61" s="88">
        <v>1.9659737578569001</v>
      </c>
      <c r="K61" s="73">
        <f t="shared" si="24"/>
        <v>31.682121017838188</v>
      </c>
      <c r="L61" s="74">
        <f t="shared" si="25"/>
        <v>1.9659737578569001</v>
      </c>
      <c r="M61" s="78">
        <v>0.22142072953985001</v>
      </c>
      <c r="N61" s="78">
        <v>2.8640840712706998E-2</v>
      </c>
      <c r="O61" s="78">
        <v>0.49437050231916801</v>
      </c>
      <c r="W61" s="88">
        <v>1083.7776571368099</v>
      </c>
      <c r="X61" s="122">
        <v>92.417641320740699</v>
      </c>
      <c r="Y61" s="88">
        <v>2740.9325575144699</v>
      </c>
      <c r="Z61" s="122">
        <v>242.92359302225799</v>
      </c>
      <c r="AA61" s="88">
        <v>0.29908273456016099</v>
      </c>
      <c r="AB61" s="122">
        <v>0.13506577261536201</v>
      </c>
      <c r="AC61" s="88">
        <v>7884.4044548800002</v>
      </c>
      <c r="AD61" s="122">
        <v>710.51634090254595</v>
      </c>
      <c r="AE61" s="88">
        <v>204.80041284184099</v>
      </c>
      <c r="AF61" s="122">
        <v>6.3040189528581196</v>
      </c>
      <c r="AG61" s="88">
        <v>440.165587104927</v>
      </c>
      <c r="AH61" s="122">
        <v>21.417344608357201</v>
      </c>
      <c r="AI61" s="88">
        <v>4.9267855999283003E-2</v>
      </c>
      <c r="AJ61" s="122">
        <v>2.2173190140773E-2</v>
      </c>
      <c r="AK61" s="88">
        <v>532.83843430234299</v>
      </c>
      <c r="AL61" s="122">
        <v>17.722225814298898</v>
      </c>
      <c r="AM61" s="88">
        <v>382.43244791705598</v>
      </c>
      <c r="AN61" s="122">
        <v>12.406680531916701</v>
      </c>
      <c r="AO61" s="88">
        <v>108.32383142516601</v>
      </c>
      <c r="AP61" s="122">
        <v>3.35661839816462</v>
      </c>
      <c r="AQ61" s="88">
        <v>26.689579284900201</v>
      </c>
      <c r="AR61" s="122">
        <v>1.4211223456549</v>
      </c>
      <c r="AS61" s="88">
        <v>3.2989743331002499</v>
      </c>
      <c r="AT61" s="122">
        <v>0.19546158929426799</v>
      </c>
      <c r="AU61" s="88">
        <v>3.2217789822699999E-3</v>
      </c>
      <c r="AV61" s="122">
        <v>3.7420827903800001E-4</v>
      </c>
    </row>
    <row r="62" spans="1:48" x14ac:dyDescent="0.25">
      <c r="A62" s="88" t="s">
        <v>466</v>
      </c>
      <c r="B62" s="88">
        <v>65.884165422867397</v>
      </c>
      <c r="C62" s="88">
        <v>12.243808368840501</v>
      </c>
      <c r="D62" s="68">
        <f t="shared" si="22"/>
        <v>67.894972275575427</v>
      </c>
      <c r="E62" s="69">
        <f t="shared" si="23"/>
        <v>12.243808368840501</v>
      </c>
      <c r="F62" s="87">
        <v>2.2862561776872301</v>
      </c>
      <c r="G62" s="87">
        <v>0.40310621056787699</v>
      </c>
      <c r="H62" s="87">
        <v>0.94876602100116647</v>
      </c>
      <c r="I62" s="88">
        <v>28.388009013852901</v>
      </c>
      <c r="J62" s="88">
        <v>1.5633738535575801</v>
      </c>
      <c r="K62" s="73">
        <f t="shared" si="24"/>
        <v>29.254420581691935</v>
      </c>
      <c r="L62" s="74">
        <f t="shared" si="25"/>
        <v>1.5633738535575801</v>
      </c>
      <c r="M62" s="78">
        <v>0.42617663386291099</v>
      </c>
      <c r="N62" s="78">
        <v>6.9695717844045005E-2</v>
      </c>
      <c r="O62" s="78">
        <v>0.3367529812515403</v>
      </c>
      <c r="W62" s="88">
        <v>2116.9060969635102</v>
      </c>
      <c r="X62" s="122">
        <v>263.23696245347497</v>
      </c>
      <c r="Y62" s="88">
        <v>4193.3204939949501</v>
      </c>
      <c r="Z62" s="122">
        <v>579.94138988479403</v>
      </c>
      <c r="AA62" s="88">
        <v>13.524930916588101</v>
      </c>
      <c r="AB62" s="122">
        <v>1.1935669212054101</v>
      </c>
      <c r="AC62" s="88">
        <v>17284.8932549124</v>
      </c>
      <c r="AD62" s="122">
        <v>2216.6135854172999</v>
      </c>
      <c r="AE62" s="88">
        <v>167.59795945067401</v>
      </c>
      <c r="AF62" s="122">
        <v>5.4077980590556702</v>
      </c>
      <c r="AG62" s="88">
        <v>616.98920626303698</v>
      </c>
      <c r="AH62" s="122">
        <v>36.313964058458303</v>
      </c>
      <c r="AI62" s="88">
        <v>0.14969256562369901</v>
      </c>
      <c r="AJ62" s="122">
        <v>3.9633863677218002E-2</v>
      </c>
      <c r="AK62" s="88">
        <v>5441.8397716100399</v>
      </c>
      <c r="AL62" s="122">
        <v>1573.5327810407</v>
      </c>
      <c r="AM62" s="88">
        <v>2122.1130970072199</v>
      </c>
      <c r="AN62" s="122">
        <v>539.24649010819201</v>
      </c>
      <c r="AO62" s="88">
        <v>327.64224888607998</v>
      </c>
      <c r="AP62" s="122">
        <v>69.015514925671695</v>
      </c>
      <c r="AQ62" s="88">
        <v>37.505169674040502</v>
      </c>
      <c r="AR62" s="122">
        <v>1.4435690568130299</v>
      </c>
      <c r="AS62" s="88">
        <v>4.7609803781851898</v>
      </c>
      <c r="AT62" s="122">
        <v>0.20358785206982899</v>
      </c>
      <c r="AU62" s="88">
        <v>9.7465120830750006E-3</v>
      </c>
      <c r="AV62" s="122">
        <v>1.712000628168E-3</v>
      </c>
    </row>
    <row r="63" spans="1:48" x14ac:dyDescent="0.25">
      <c r="A63" s="88" t="s">
        <v>467</v>
      </c>
      <c r="B63" s="88">
        <v>676.74380244998997</v>
      </c>
      <c r="C63" s="88">
        <v>140.07470751462299</v>
      </c>
      <c r="D63" s="68">
        <f t="shared" si="22"/>
        <v>697.39825055235315</v>
      </c>
      <c r="E63" s="69">
        <f t="shared" si="23"/>
        <v>140.07470751462299</v>
      </c>
      <c r="F63" s="87">
        <v>21.646952548382099</v>
      </c>
      <c r="G63" s="87">
        <v>4.6266791785076604</v>
      </c>
      <c r="H63" s="87">
        <v>0.9684179181039313</v>
      </c>
      <c r="I63" s="88">
        <v>31.2617358265801</v>
      </c>
      <c r="J63" s="88">
        <v>1.6876923447793599</v>
      </c>
      <c r="K63" s="73">
        <f t="shared" si="24"/>
        <v>32.215854501745369</v>
      </c>
      <c r="L63" s="74">
        <f t="shared" si="25"/>
        <v>1.6876923447793599</v>
      </c>
      <c r="M63" s="78">
        <v>4.6280587387328001E-2</v>
      </c>
      <c r="N63" s="78">
        <v>9.8936027118830001E-3</v>
      </c>
      <c r="O63" s="78">
        <v>0.25253675006533477</v>
      </c>
      <c r="W63" s="88">
        <v>657.12214900755703</v>
      </c>
      <c r="X63" s="122">
        <v>36.0997387124306</v>
      </c>
      <c r="Y63" s="88">
        <v>1754.8103699675801</v>
      </c>
      <c r="Z63" s="122">
        <v>100.064301441655</v>
      </c>
      <c r="AA63" s="88">
        <v>0.283386726706503</v>
      </c>
      <c r="AB63" s="122">
        <v>0.131264607463289</v>
      </c>
      <c r="AC63" s="88">
        <v>5871.8499642684001</v>
      </c>
      <c r="AD63" s="122">
        <v>330.59129812380797</v>
      </c>
      <c r="AE63" s="88">
        <v>157.883752165337</v>
      </c>
      <c r="AF63" s="122">
        <v>4.8741034230218299</v>
      </c>
      <c r="AG63" s="88">
        <v>538.90314802614205</v>
      </c>
      <c r="AH63" s="122">
        <v>22.625496231897799</v>
      </c>
      <c r="AI63" s="88">
        <v>3.6706659776202001E-2</v>
      </c>
      <c r="AJ63" s="122">
        <v>1.9099526594611001E-2</v>
      </c>
      <c r="AK63" s="88">
        <v>479.35056680603202</v>
      </c>
      <c r="AL63" s="122">
        <v>43.740688457559003</v>
      </c>
      <c r="AM63" s="88">
        <v>365.785391269505</v>
      </c>
      <c r="AN63" s="122">
        <v>22.8722121112637</v>
      </c>
      <c r="AO63" s="88">
        <v>102.426690353447</v>
      </c>
      <c r="AP63" s="122">
        <v>4.4600238478786203</v>
      </c>
      <c r="AQ63" s="88">
        <v>36.160477230747397</v>
      </c>
      <c r="AR63" s="122">
        <v>1.3385704484288301</v>
      </c>
      <c r="AS63" s="88">
        <v>4.6899690777301597</v>
      </c>
      <c r="AT63" s="122">
        <v>0.183175677141062</v>
      </c>
      <c r="AU63" s="88">
        <v>9.4879480369499997E-4</v>
      </c>
      <c r="AV63" s="122">
        <v>1.9838310450500001E-4</v>
      </c>
    </row>
    <row r="64" spans="1:48" x14ac:dyDescent="0.25">
      <c r="A64" s="88" t="s">
        <v>468</v>
      </c>
      <c r="B64" s="88">
        <v>23.4497163967586</v>
      </c>
      <c r="C64" s="88">
        <v>7.6915800112905899</v>
      </c>
      <c r="D64" s="68">
        <f t="shared" si="22"/>
        <v>24.165409615637806</v>
      </c>
      <c r="E64" s="69">
        <f t="shared" si="23"/>
        <v>7.6915800112905899</v>
      </c>
      <c r="F64" s="87">
        <v>1.0069740294904901</v>
      </c>
      <c r="G64" s="87">
        <v>0.350862407169865</v>
      </c>
      <c r="H64" s="87">
        <v>0.941367929711449</v>
      </c>
      <c r="I64" s="88">
        <v>23.275100705467999</v>
      </c>
      <c r="J64" s="88">
        <v>1.64043239147179</v>
      </c>
      <c r="K64" s="73">
        <f t="shared" si="24"/>
        <v>23.985464594812804</v>
      </c>
      <c r="L64" s="74">
        <f t="shared" si="25"/>
        <v>1.64043239147179</v>
      </c>
      <c r="M64" s="78">
        <v>0.99425549115467404</v>
      </c>
      <c r="N64" s="78">
        <v>5.1915347306824997E-2</v>
      </c>
      <c r="O64" s="78">
        <v>0.74085121609626392</v>
      </c>
      <c r="W64" s="88">
        <v>2014.7464885305301</v>
      </c>
      <c r="X64" s="122">
        <v>505.27084095010201</v>
      </c>
      <c r="Y64" s="88">
        <v>5016.8442313795904</v>
      </c>
      <c r="Z64" s="122">
        <v>1316.49795361318</v>
      </c>
      <c r="AA64" s="88">
        <v>0.51055949779515297</v>
      </c>
      <c r="AB64" s="122">
        <v>0.18299338748443</v>
      </c>
      <c r="AC64" s="88">
        <v>16336.0562998969</v>
      </c>
      <c r="AD64" s="122">
        <v>4031.42705630403</v>
      </c>
      <c r="AE64" s="88">
        <v>227.40235033945601</v>
      </c>
      <c r="AF64" s="122">
        <v>7.5763130226595496</v>
      </c>
      <c r="AG64" s="88">
        <v>735.13823278037</v>
      </c>
      <c r="AH64" s="122">
        <v>35.213432176858902</v>
      </c>
      <c r="AI64" s="88">
        <v>0.75635025256759902</v>
      </c>
      <c r="AJ64" s="122">
        <v>9.2437927323666999E-2</v>
      </c>
      <c r="AK64" s="88">
        <v>3380.2954527501402</v>
      </c>
      <c r="AL64" s="122">
        <v>353.99054177856101</v>
      </c>
      <c r="AM64" s="88">
        <v>1562.1499538763901</v>
      </c>
      <c r="AN64" s="122">
        <v>139.18816925517001</v>
      </c>
      <c r="AO64" s="88">
        <v>278.69997297437101</v>
      </c>
      <c r="AP64" s="122">
        <v>20.179621583993001</v>
      </c>
      <c r="AQ64" s="88">
        <v>51.4709470919151</v>
      </c>
      <c r="AR64" s="122">
        <v>2.1852213387425898</v>
      </c>
      <c r="AS64" s="88">
        <v>6.6701352816156403</v>
      </c>
      <c r="AT64" s="122">
        <v>0.29214665979687598</v>
      </c>
      <c r="AU64" s="88">
        <v>3.9043725369571999E-2</v>
      </c>
      <c r="AV64" s="122">
        <v>1.726306358551E-3</v>
      </c>
    </row>
    <row r="65" spans="1:48" x14ac:dyDescent="0.25">
      <c r="A65" s="88" t="s">
        <v>469</v>
      </c>
      <c r="B65" s="88">
        <v>54.704061051548997</v>
      </c>
      <c r="C65" s="88">
        <v>7.3947770846309604</v>
      </c>
      <c r="D65" s="68">
        <f t="shared" si="22"/>
        <v>56.373647364548482</v>
      </c>
      <c r="E65" s="69">
        <f t="shared" si="23"/>
        <v>7.3947770846309604</v>
      </c>
      <c r="F65" s="87">
        <v>1.90971808685063</v>
      </c>
      <c r="G65" s="87">
        <v>0.22581513408266099</v>
      </c>
      <c r="H65" s="87">
        <v>0.87473854709043708</v>
      </c>
      <c r="I65" s="88">
        <v>28.3640787048395</v>
      </c>
      <c r="J65" s="88">
        <v>1.9764438757980001</v>
      </c>
      <c r="K65" s="73">
        <f t="shared" si="24"/>
        <v>29.229759911611609</v>
      </c>
      <c r="L65" s="74">
        <f t="shared" si="25"/>
        <v>1.9764438757980001</v>
      </c>
      <c r="M65" s="78">
        <v>0.51513602783753798</v>
      </c>
      <c r="N65" s="78">
        <v>6.6696506975243999E-2</v>
      </c>
      <c r="O65" s="78">
        <v>0.53818878036068751</v>
      </c>
      <c r="W65" s="88">
        <v>2205.2413732866999</v>
      </c>
      <c r="X65" s="122">
        <v>227.823837221297</v>
      </c>
      <c r="Y65" s="88">
        <v>5670.8405961697599</v>
      </c>
      <c r="Z65" s="122">
        <v>597.23263878469504</v>
      </c>
      <c r="AA65" s="88">
        <v>0.67903623808395897</v>
      </c>
      <c r="AB65" s="122">
        <v>0.21077457220155499</v>
      </c>
      <c r="AC65" s="88">
        <v>15869.6903692096</v>
      </c>
      <c r="AD65" s="122">
        <v>1692.94658509639</v>
      </c>
      <c r="AE65" s="88">
        <v>196.21894684531401</v>
      </c>
      <c r="AF65" s="122">
        <v>6.3241459822061401</v>
      </c>
      <c r="AG65" s="88">
        <v>416.38319631664803</v>
      </c>
      <c r="AH65" s="122">
        <v>18.595083321474299</v>
      </c>
      <c r="AI65" s="88">
        <v>6.4973401902262001E-2</v>
      </c>
      <c r="AJ65" s="122">
        <v>2.6148227713826001E-2</v>
      </c>
      <c r="AK65" s="88">
        <v>509.77459089142201</v>
      </c>
      <c r="AL65" s="122">
        <v>21.034920550631799</v>
      </c>
      <c r="AM65" s="88">
        <v>404.094680327947</v>
      </c>
      <c r="AN65" s="122">
        <v>14.518559487680699</v>
      </c>
      <c r="AO65" s="88">
        <v>112.62651948542999</v>
      </c>
      <c r="AP65" s="122">
        <v>3.6819589606258099</v>
      </c>
      <c r="AQ65" s="88">
        <v>22.485074154725002</v>
      </c>
      <c r="AR65" s="122">
        <v>0.75311660391903901</v>
      </c>
      <c r="AS65" s="88">
        <v>2.7002219982504898</v>
      </c>
      <c r="AT65" s="122">
        <v>9.4485046125547006E-2</v>
      </c>
      <c r="AU65" s="88">
        <v>6.6889724802430004E-3</v>
      </c>
      <c r="AV65" s="122">
        <v>9.2065715856799995E-4</v>
      </c>
    </row>
    <row r="66" spans="1:48" x14ac:dyDescent="0.25">
      <c r="A66" s="88" t="s">
        <v>470</v>
      </c>
      <c r="B66" s="88">
        <v>89.886688470849606</v>
      </c>
      <c r="C66" s="88">
        <v>14.720261900618199</v>
      </c>
      <c r="D66" s="68">
        <f t="shared" si="22"/>
        <v>92.630060387065498</v>
      </c>
      <c r="E66" s="69">
        <f t="shared" si="23"/>
        <v>14.720261900618199</v>
      </c>
      <c r="F66" s="87">
        <v>3.1422050793812599</v>
      </c>
      <c r="G66" s="87">
        <v>0.630104990422378</v>
      </c>
      <c r="H66" s="87">
        <v>0.81666090049412032</v>
      </c>
      <c r="I66" s="88">
        <v>28.107607568409499</v>
      </c>
      <c r="J66" s="88">
        <v>2.0138252583437199</v>
      </c>
      <c r="K66" s="73">
        <f t="shared" si="24"/>
        <v>28.96546118997437</v>
      </c>
      <c r="L66" s="74">
        <f t="shared" si="25"/>
        <v>2.0138252583437199</v>
      </c>
      <c r="M66" s="78">
        <v>0.30858965786369003</v>
      </c>
      <c r="N66" s="78">
        <v>5.6976219892872E-2</v>
      </c>
      <c r="O66" s="78">
        <v>0.38804816740931214</v>
      </c>
      <c r="W66" s="88">
        <v>1999.6295696362099</v>
      </c>
      <c r="X66" s="122">
        <v>235.264345803038</v>
      </c>
      <c r="Y66" s="88">
        <v>5004.3464907286998</v>
      </c>
      <c r="Z66" s="122">
        <v>562.72731167144298</v>
      </c>
      <c r="AA66" s="88">
        <v>0.57805353584233699</v>
      </c>
      <c r="AB66" s="122">
        <v>0.19301639065027801</v>
      </c>
      <c r="AC66" s="88">
        <v>14069.123378435501</v>
      </c>
      <c r="AD66" s="122">
        <v>1395.3520410726301</v>
      </c>
      <c r="AE66" s="88">
        <v>192.12081324533401</v>
      </c>
      <c r="AF66" s="122">
        <v>6.4280237630188903</v>
      </c>
      <c r="AG66" s="88">
        <v>416.786361579377</v>
      </c>
      <c r="AH66" s="122">
        <v>19.0858487092441</v>
      </c>
      <c r="AI66" s="88">
        <v>4.3583188438401997E-2</v>
      </c>
      <c r="AJ66" s="122">
        <v>2.1281661394099999E-2</v>
      </c>
      <c r="AK66" s="88">
        <v>418.81082011249998</v>
      </c>
      <c r="AL66" s="122">
        <v>15.7831536391102</v>
      </c>
      <c r="AM66" s="88">
        <v>332.44606395942998</v>
      </c>
      <c r="AN66" s="122">
        <v>10.9609266203604</v>
      </c>
      <c r="AO66" s="88">
        <v>96.949428987891807</v>
      </c>
      <c r="AP66" s="122">
        <v>3.0441893821852699</v>
      </c>
      <c r="AQ66" s="88">
        <v>21.170213348835102</v>
      </c>
      <c r="AR66" s="122">
        <v>0.76293343582383399</v>
      </c>
      <c r="AS66" s="88">
        <v>2.5037871742766602</v>
      </c>
      <c r="AT66" s="122">
        <v>9.6091130252993998E-2</v>
      </c>
      <c r="AU66" s="88">
        <v>3.7675661481700001E-3</v>
      </c>
      <c r="AV66" s="122">
        <v>5.6989224859900001E-4</v>
      </c>
    </row>
    <row r="67" spans="1:48" x14ac:dyDescent="0.25">
      <c r="A67" s="88" t="s">
        <v>471</v>
      </c>
      <c r="B67" s="88">
        <v>401.341356849433</v>
      </c>
      <c r="C67" s="88">
        <v>64.499569732964602</v>
      </c>
      <c r="D67" s="68">
        <f t="shared" si="22"/>
        <v>413.59042983151062</v>
      </c>
      <c r="E67" s="69">
        <f t="shared" si="23"/>
        <v>64.499569732964602</v>
      </c>
      <c r="F67" s="87">
        <v>13.120776054967701</v>
      </c>
      <c r="G67" s="87">
        <v>4.5065778422759903</v>
      </c>
      <c r="H67" s="87">
        <v>0.46790269746601076</v>
      </c>
      <c r="I67" s="88">
        <v>30.388644459751401</v>
      </c>
      <c r="J67" s="88">
        <v>1.5936812738561299</v>
      </c>
      <c r="K67" s="73">
        <f t="shared" si="24"/>
        <v>31.316116093215655</v>
      </c>
      <c r="L67" s="74">
        <f t="shared" si="25"/>
        <v>1.5936812738561299</v>
      </c>
      <c r="M67" s="78">
        <v>7.5452444516383999E-2</v>
      </c>
      <c r="N67" s="78">
        <v>1.2502429703699001E-2</v>
      </c>
      <c r="O67" s="78">
        <v>0.31649658976732981</v>
      </c>
      <c r="W67" s="88">
        <v>566.133898692667</v>
      </c>
      <c r="X67" s="122">
        <v>23.4603086825853</v>
      </c>
      <c r="Y67" s="88">
        <v>1453.3088901159299</v>
      </c>
      <c r="Z67" s="122">
        <v>69.985465176128201</v>
      </c>
      <c r="AA67" s="88">
        <v>0.40341546807454198</v>
      </c>
      <c r="AB67" s="122">
        <v>0.15714376492826701</v>
      </c>
      <c r="AC67" s="88">
        <v>4915.4219353567296</v>
      </c>
      <c r="AD67" s="122">
        <v>229.94510628015701</v>
      </c>
      <c r="AE67" s="88">
        <v>175.01559895806099</v>
      </c>
      <c r="AF67" s="122">
        <v>5.4728726847567897</v>
      </c>
      <c r="AG67" s="88">
        <v>612.51546617331599</v>
      </c>
      <c r="AH67" s="122">
        <v>26.214674277920398</v>
      </c>
      <c r="AI67" s="88">
        <v>0.10856836795561201</v>
      </c>
      <c r="AJ67" s="122">
        <v>3.2962815907920003E-2</v>
      </c>
      <c r="AK67" s="88">
        <v>1082.6617422603899</v>
      </c>
      <c r="AL67" s="122">
        <v>37.398691689188098</v>
      </c>
      <c r="AM67" s="88">
        <v>689.59439568508401</v>
      </c>
      <c r="AN67" s="122">
        <v>23.708471791630402</v>
      </c>
      <c r="AO67" s="88">
        <v>159.34598770095801</v>
      </c>
      <c r="AP67" s="122">
        <v>5.1467545535958896</v>
      </c>
      <c r="AQ67" s="88">
        <v>38.811931195897998</v>
      </c>
      <c r="AR67" s="122">
        <v>1.25798827748554</v>
      </c>
      <c r="AS67" s="88">
        <v>4.84702300521311</v>
      </c>
      <c r="AT67" s="122">
        <v>0.15903152105573501</v>
      </c>
      <c r="AU67" s="88">
        <v>1.6427068890940001E-3</v>
      </c>
      <c r="AV67" s="122">
        <v>2.6270856214899999E-4</v>
      </c>
    </row>
    <row r="68" spans="1:48" x14ac:dyDescent="0.25">
      <c r="A68" s="88" t="s">
        <v>472</v>
      </c>
      <c r="B68" s="88">
        <v>154.34294883637199</v>
      </c>
      <c r="C68" s="88">
        <v>15.5556384227229</v>
      </c>
      <c r="D68" s="68">
        <f t="shared" si="22"/>
        <v>159.05354746345304</v>
      </c>
      <c r="E68" s="69">
        <f t="shared" si="23"/>
        <v>15.5556384227229</v>
      </c>
      <c r="F68" s="87">
        <v>5.0901013364936896</v>
      </c>
      <c r="G68" s="87">
        <v>0.57941230978079095</v>
      </c>
      <c r="H68" s="87">
        <v>0.88540048838821561</v>
      </c>
      <c r="I68" s="88">
        <v>30.035436357282101</v>
      </c>
      <c r="J68" s="88">
        <v>1.61815270035449</v>
      </c>
      <c r="K68" s="73">
        <f t="shared" si="24"/>
        <v>30.952127960851179</v>
      </c>
      <c r="L68" s="74">
        <f t="shared" si="25"/>
        <v>1.61815270035449</v>
      </c>
      <c r="M68" s="78">
        <v>0.193430317435305</v>
      </c>
      <c r="N68" s="78">
        <v>2.2076470197871002E-2</v>
      </c>
      <c r="O68" s="78">
        <v>0.47204180862766587</v>
      </c>
      <c r="W68" s="88">
        <v>1982.43036218574</v>
      </c>
      <c r="X68" s="122">
        <v>359.97202638825001</v>
      </c>
      <c r="Y68" s="88">
        <v>5277.4905671938996</v>
      </c>
      <c r="Z68" s="122">
        <v>1011.54602380274</v>
      </c>
      <c r="AA68" s="88">
        <v>0.56677953398149805</v>
      </c>
      <c r="AB68" s="122">
        <v>0.19179437445679401</v>
      </c>
      <c r="AC68" s="88">
        <v>15812.928439257899</v>
      </c>
      <c r="AD68" s="122">
        <v>2811.3940346778299</v>
      </c>
      <c r="AE68" s="88">
        <v>202.792278839348</v>
      </c>
      <c r="AF68" s="122">
        <v>6.23907281238235</v>
      </c>
      <c r="AG68" s="88">
        <v>598.81574853068298</v>
      </c>
      <c r="AH68" s="122">
        <v>26.054377330285401</v>
      </c>
      <c r="AI68" s="88">
        <v>8.0407211014561997E-2</v>
      </c>
      <c r="AJ68" s="122">
        <v>2.9061896324902001E-2</v>
      </c>
      <c r="AK68" s="88">
        <v>977.17672432990196</v>
      </c>
      <c r="AL68" s="122">
        <v>36.222566203034397</v>
      </c>
      <c r="AM68" s="88">
        <v>688.09285949960599</v>
      </c>
      <c r="AN68" s="122">
        <v>22.750445590485398</v>
      </c>
      <c r="AO68" s="88">
        <v>161.39425213274799</v>
      </c>
      <c r="AP68" s="122">
        <v>5.0170758856359496</v>
      </c>
      <c r="AQ68" s="88">
        <v>38.374833030478598</v>
      </c>
      <c r="AR68" s="122">
        <v>1.18805723244174</v>
      </c>
      <c r="AS68" s="88">
        <v>4.7785108034219199</v>
      </c>
      <c r="AT68" s="122">
        <v>0.15037293458368101</v>
      </c>
      <c r="AU68" s="88">
        <v>4.209733057746E-3</v>
      </c>
      <c r="AV68" s="122">
        <v>4.4155471655799998E-4</v>
      </c>
    </row>
    <row r="69" spans="1:48" x14ac:dyDescent="0.25">
      <c r="A69" s="88" t="s">
        <v>473</v>
      </c>
      <c r="B69" s="88">
        <v>227.153064361822</v>
      </c>
      <c r="C69" s="88">
        <v>123.752573411626</v>
      </c>
      <c r="D69" s="68">
        <f t="shared" si="22"/>
        <v>234.0858521644864</v>
      </c>
      <c r="E69" s="69">
        <f t="shared" si="23"/>
        <v>123.752573411626</v>
      </c>
      <c r="F69" s="87">
        <v>6.9962798371807402</v>
      </c>
      <c r="G69" s="87">
        <v>1.7873193130960701</v>
      </c>
      <c r="H69" s="87">
        <v>0.468920627336818</v>
      </c>
      <c r="I69" s="88">
        <v>32.407930317422597</v>
      </c>
      <c r="J69" s="88">
        <v>2.6505909811112698</v>
      </c>
      <c r="K69" s="73">
        <f t="shared" si="24"/>
        <v>33.397031233342211</v>
      </c>
      <c r="L69" s="74">
        <f t="shared" si="25"/>
        <v>2.6505909811112698</v>
      </c>
      <c r="M69" s="78">
        <v>0.14275721077421</v>
      </c>
      <c r="N69" s="78">
        <v>2.8034641906989999E-2</v>
      </c>
      <c r="O69" s="78">
        <v>0.41648029695827221</v>
      </c>
      <c r="W69" s="88">
        <v>794.503566251243</v>
      </c>
      <c r="X69" s="122">
        <v>50.163986414502602</v>
      </c>
      <c r="Y69" s="88">
        <v>2034.75986099025</v>
      </c>
      <c r="Z69" s="122">
        <v>139.303357991448</v>
      </c>
      <c r="AA69" s="88">
        <v>0.300545228587628</v>
      </c>
      <c r="AB69" s="122">
        <v>0.15642800149265301</v>
      </c>
      <c r="AC69" s="88">
        <v>6510.7059864693201</v>
      </c>
      <c r="AD69" s="122">
        <v>435.54592273154901</v>
      </c>
      <c r="AE69" s="88">
        <v>152.501736630273</v>
      </c>
      <c r="AF69" s="122">
        <v>4.7146208810842598</v>
      </c>
      <c r="AG69" s="88">
        <v>426.67607241782702</v>
      </c>
      <c r="AH69" s="122">
        <v>19.0818492104884</v>
      </c>
      <c r="AI69" s="88">
        <v>4.6121632425554997E-2</v>
      </c>
      <c r="AJ69" s="122">
        <v>2.4800215769529999E-2</v>
      </c>
      <c r="AK69" s="88">
        <v>552.36159921215403</v>
      </c>
      <c r="AL69" s="122">
        <v>22.2815513018129</v>
      </c>
      <c r="AM69" s="88">
        <v>372.44524630348701</v>
      </c>
      <c r="AN69" s="122">
        <v>12.252649281813699</v>
      </c>
      <c r="AO69" s="88">
        <v>96.764800785992406</v>
      </c>
      <c r="AP69" s="122">
        <v>2.9777497200189398</v>
      </c>
      <c r="AQ69" s="88">
        <v>23.587823534618799</v>
      </c>
      <c r="AR69" s="122">
        <v>0.71129159976907197</v>
      </c>
      <c r="AS69" s="88">
        <v>2.8409894372093198</v>
      </c>
      <c r="AT69" s="122">
        <v>8.8941094120866995E-2</v>
      </c>
      <c r="AU69" s="88">
        <v>1.7081814658889999E-3</v>
      </c>
      <c r="AV69" s="122">
        <v>3.0922489556699999E-4</v>
      </c>
    </row>
    <row r="70" spans="1:48" x14ac:dyDescent="0.25">
      <c r="A70" s="88" t="s">
        <v>474</v>
      </c>
      <c r="B70" s="88">
        <v>196.12656461078399</v>
      </c>
      <c r="C70" s="88">
        <v>56.366546283060202</v>
      </c>
      <c r="D70" s="68">
        <f t="shared" si="22"/>
        <v>202.11241322230131</v>
      </c>
      <c r="E70" s="69">
        <f t="shared" si="23"/>
        <v>56.366546283060202</v>
      </c>
      <c r="F70" s="87">
        <v>6.1066859321633302</v>
      </c>
      <c r="G70" s="87">
        <v>1.5642482963688999</v>
      </c>
      <c r="H70" s="87">
        <v>0.89128193029217262</v>
      </c>
      <c r="I70" s="88">
        <v>31.9890799271998</v>
      </c>
      <c r="J70" s="88">
        <v>1.4991510105271</v>
      </c>
      <c r="K70" s="73">
        <f t="shared" si="24"/>
        <v>32.965397388559225</v>
      </c>
      <c r="L70" s="74">
        <f t="shared" si="25"/>
        <v>1.4991510105271</v>
      </c>
      <c r="M70" s="78">
        <v>0.16289541473354199</v>
      </c>
      <c r="N70" s="78">
        <v>1.7313934682236999E-2</v>
      </c>
      <c r="O70" s="78">
        <v>0.44091687200200597</v>
      </c>
      <c r="W70" s="88">
        <v>1356.4956277210399</v>
      </c>
      <c r="X70" s="122">
        <v>153.25274355783199</v>
      </c>
      <c r="Y70" s="88">
        <v>3044.1185408220499</v>
      </c>
      <c r="Z70" s="122">
        <v>284.991514131651</v>
      </c>
      <c r="AA70" s="88">
        <v>0.40028549998420598</v>
      </c>
      <c r="AB70" s="122">
        <v>0.15884196705371501</v>
      </c>
      <c r="AC70" s="88">
        <v>9667.7115427075896</v>
      </c>
      <c r="AD70" s="122">
        <v>834.66120495255905</v>
      </c>
      <c r="AE70" s="88">
        <v>208.951718996012</v>
      </c>
      <c r="AF70" s="122">
        <v>6.4730226177005603</v>
      </c>
      <c r="AG70" s="88">
        <v>657.07614044299396</v>
      </c>
      <c r="AH70" s="122">
        <v>28.6325040796936</v>
      </c>
      <c r="AI70" s="88">
        <v>0.155171153480545</v>
      </c>
      <c r="AJ70" s="122">
        <v>4.0071555877209002E-2</v>
      </c>
      <c r="AK70" s="88">
        <v>947.21057199254005</v>
      </c>
      <c r="AL70" s="122">
        <v>42.963191374674899</v>
      </c>
      <c r="AM70" s="88">
        <v>647.44687719083504</v>
      </c>
      <c r="AN70" s="122">
        <v>27.6183409821009</v>
      </c>
      <c r="AO70" s="88">
        <v>155.70935299506999</v>
      </c>
      <c r="AP70" s="122">
        <v>5.6910239971467398</v>
      </c>
      <c r="AQ70" s="88">
        <v>50.171152612253103</v>
      </c>
      <c r="AR70" s="122">
        <v>1.6309487009806301</v>
      </c>
      <c r="AS70" s="88">
        <v>6.5956190386821998</v>
      </c>
      <c r="AT70" s="122">
        <v>0.217377113845762</v>
      </c>
      <c r="AU70" s="88">
        <v>4.5851940610439996E-3</v>
      </c>
      <c r="AV70" s="122">
        <v>4.5781817987E-4</v>
      </c>
    </row>
    <row r="71" spans="1:48" x14ac:dyDescent="0.25">
      <c r="A71" s="88" t="s">
        <v>475</v>
      </c>
      <c r="B71" s="88">
        <v>282.621747078863</v>
      </c>
      <c r="C71" s="88">
        <v>44.946661685425298</v>
      </c>
      <c r="D71" s="68">
        <f t="shared" si="22"/>
        <v>291.24745770451881</v>
      </c>
      <c r="E71" s="69">
        <f t="shared" si="23"/>
        <v>44.946661685425298</v>
      </c>
      <c r="F71" s="87">
        <v>9.2972252806567699</v>
      </c>
      <c r="G71" s="87">
        <v>2.4419056188128101</v>
      </c>
      <c r="H71" s="87">
        <v>0.60550306318261993</v>
      </c>
      <c r="I71" s="88">
        <v>30.530156049302899</v>
      </c>
      <c r="J71" s="88">
        <v>1.4940270990301601</v>
      </c>
      <c r="K71" s="73">
        <f t="shared" si="24"/>
        <v>31.46194666400007</v>
      </c>
      <c r="L71" s="74">
        <f t="shared" si="25"/>
        <v>1.4940270990301601</v>
      </c>
      <c r="M71" s="78">
        <v>0.10866303536155</v>
      </c>
      <c r="N71" s="78">
        <v>1.4299825037100001E-2</v>
      </c>
      <c r="O71" s="78">
        <v>0.37186093704107925</v>
      </c>
      <c r="W71" s="88">
        <v>610.29160683335294</v>
      </c>
      <c r="X71" s="122">
        <v>60.0337468912021</v>
      </c>
      <c r="Y71" s="88">
        <v>1497.64974913028</v>
      </c>
      <c r="Z71" s="122">
        <v>165.81992649193299</v>
      </c>
      <c r="AA71" s="88">
        <v>0.59113586986522004</v>
      </c>
      <c r="AB71" s="122">
        <v>0.19239453338195001</v>
      </c>
      <c r="AC71" s="88">
        <v>5216.7603115716902</v>
      </c>
      <c r="AD71" s="122">
        <v>446.97356862918298</v>
      </c>
      <c r="AE71" s="88">
        <v>188.70770569408401</v>
      </c>
      <c r="AF71" s="122">
        <v>5.8762691070289401</v>
      </c>
      <c r="AG71" s="88">
        <v>663.91940135581297</v>
      </c>
      <c r="AH71" s="122">
        <v>28.523855524544999</v>
      </c>
      <c r="AI71" s="88">
        <v>0.107435571753178</v>
      </c>
      <c r="AJ71" s="122">
        <v>3.2992939851995001E-2</v>
      </c>
      <c r="AK71" s="88">
        <v>1372.0022006752399</v>
      </c>
      <c r="AL71" s="122">
        <v>69.487048701258502</v>
      </c>
      <c r="AM71" s="88">
        <v>802.20910822072301</v>
      </c>
      <c r="AN71" s="122">
        <v>29.674430102891499</v>
      </c>
      <c r="AO71" s="88">
        <v>178.60182153314699</v>
      </c>
      <c r="AP71" s="122">
        <v>5.6634718514506099</v>
      </c>
      <c r="AQ71" s="88">
        <v>44.400410409286799</v>
      </c>
      <c r="AR71" s="122">
        <v>1.39164141440002</v>
      </c>
      <c r="AS71" s="88">
        <v>5.6701022595295898</v>
      </c>
      <c r="AT71" s="122">
        <v>0.180135123522908</v>
      </c>
      <c r="AU71" s="88">
        <v>2.7533454907400002E-3</v>
      </c>
      <c r="AV71" s="122">
        <v>3.4597903017400002E-4</v>
      </c>
    </row>
    <row r="72" spans="1:48" x14ac:dyDescent="0.25">
      <c r="A72" s="88" t="s">
        <v>476</v>
      </c>
      <c r="B72" s="88">
        <v>247.49092517611501</v>
      </c>
      <c r="C72" s="88">
        <v>195.98489113422301</v>
      </c>
      <c r="D72" s="68">
        <f t="shared" si="22"/>
        <v>255.04443132031599</v>
      </c>
      <c r="E72" s="69">
        <f t="shared" si="23"/>
        <v>195.98489113422301</v>
      </c>
      <c r="F72" s="87">
        <v>8.1169462075698604</v>
      </c>
      <c r="G72" s="87">
        <v>2.2883700372349098</v>
      </c>
      <c r="H72" s="87">
        <v>0.35601661942147234</v>
      </c>
      <c r="I72" s="88">
        <v>30.671156599464201</v>
      </c>
      <c r="J72" s="88">
        <v>1.64360648952552</v>
      </c>
      <c r="K72" s="73">
        <f t="shared" si="24"/>
        <v>31.607250598300492</v>
      </c>
      <c r="L72" s="74">
        <f t="shared" si="25"/>
        <v>1.64360648952552</v>
      </c>
      <c r="M72" s="78">
        <v>0.12483613146873999</v>
      </c>
      <c r="N72" s="78">
        <v>1.696418335087E-2</v>
      </c>
      <c r="O72" s="78">
        <v>0.39434381909434552</v>
      </c>
      <c r="W72" s="88">
        <v>641.470762294623</v>
      </c>
      <c r="X72" s="122">
        <v>30.691770131999998</v>
      </c>
      <c r="Y72" s="88">
        <v>1626.86164701284</v>
      </c>
      <c r="Z72" s="122">
        <v>84.105136010562603</v>
      </c>
      <c r="AA72" s="88">
        <v>0.40134085771181099</v>
      </c>
      <c r="AB72" s="122">
        <v>0.159261117116477</v>
      </c>
      <c r="AC72" s="88">
        <v>5943.5200520181397</v>
      </c>
      <c r="AD72" s="122">
        <v>294.79919850439302</v>
      </c>
      <c r="AE72" s="88">
        <v>189.39430177095699</v>
      </c>
      <c r="AF72" s="122">
        <v>6.2589938983065796</v>
      </c>
      <c r="AG72" s="88">
        <v>616.84700742040695</v>
      </c>
      <c r="AH72" s="122">
        <v>39.222809096960198</v>
      </c>
      <c r="AI72" s="88">
        <v>0.15969407801632601</v>
      </c>
      <c r="AJ72" s="122">
        <v>4.0590231951645003E-2</v>
      </c>
      <c r="AK72" s="88">
        <v>1215.12672521792</v>
      </c>
      <c r="AL72" s="122">
        <v>106.586633008581</v>
      </c>
      <c r="AM72" s="88">
        <v>728.00258960586496</v>
      </c>
      <c r="AN72" s="122">
        <v>48.363589914225699</v>
      </c>
      <c r="AO72" s="88">
        <v>164.60326909831099</v>
      </c>
      <c r="AP72" s="122">
        <v>8.4006387094773505</v>
      </c>
      <c r="AQ72" s="88">
        <v>38.479769640309797</v>
      </c>
      <c r="AR72" s="122">
        <v>1.71853531681571</v>
      </c>
      <c r="AS72" s="88">
        <v>4.8138556833111599</v>
      </c>
      <c r="AT72" s="122">
        <v>0.22112626326646101</v>
      </c>
      <c r="AU72" s="88">
        <v>2.671490011397E-3</v>
      </c>
      <c r="AV72" s="122">
        <v>3.4292582436300001E-4</v>
      </c>
    </row>
    <row r="73" spans="1:48" x14ac:dyDescent="0.25">
      <c r="A73" s="88" t="s">
        <v>477</v>
      </c>
      <c r="B73" s="88">
        <v>1130.1732988742399</v>
      </c>
      <c r="C73" s="88">
        <v>348.35319160880903</v>
      </c>
      <c r="D73" s="68">
        <f t="shared" si="22"/>
        <v>1164.6665674697801</v>
      </c>
      <c r="E73" s="69">
        <f t="shared" si="23"/>
        <v>348.35319160880903</v>
      </c>
      <c r="F73" s="87">
        <v>34.541670351521297</v>
      </c>
      <c r="G73" s="87">
        <v>10.773552124585899</v>
      </c>
      <c r="H73" s="87">
        <v>0.98823258385263357</v>
      </c>
      <c r="I73" s="88">
        <v>32.114619459425299</v>
      </c>
      <c r="J73" s="88">
        <v>2.0236109407243599</v>
      </c>
      <c r="K73" s="73">
        <f t="shared" si="24"/>
        <v>33.094768429464608</v>
      </c>
      <c r="L73" s="74">
        <f t="shared" si="25"/>
        <v>2.0236109407243599</v>
      </c>
      <c r="M73" s="78">
        <v>2.8015911804269E-2</v>
      </c>
      <c r="N73" s="78">
        <v>8.8748242482469993E-3</v>
      </c>
      <c r="O73" s="78">
        <v>0.19891578077852834</v>
      </c>
      <c r="W73" s="88">
        <v>93.493905746503501</v>
      </c>
      <c r="X73" s="122">
        <v>18.3590573074198</v>
      </c>
      <c r="Y73" s="88">
        <v>167.66101242989501</v>
      </c>
      <c r="Z73" s="122">
        <v>52.696160665887803</v>
      </c>
      <c r="AA73" s="88">
        <v>0.103963049338612</v>
      </c>
      <c r="AB73" s="122">
        <v>7.9247824894621996E-2</v>
      </c>
      <c r="AC73" s="88">
        <v>1289.38966884411</v>
      </c>
      <c r="AD73" s="122">
        <v>162.385225429824</v>
      </c>
      <c r="AE73" s="88">
        <v>252.36653779831701</v>
      </c>
      <c r="AF73" s="122">
        <v>7.8224071889221198</v>
      </c>
      <c r="AG73" s="88">
        <v>515.95779813634601</v>
      </c>
      <c r="AH73" s="122">
        <v>30.146746177616102</v>
      </c>
      <c r="AI73" s="88">
        <v>5.3809542962578998E-2</v>
      </c>
      <c r="AJ73" s="122">
        <v>2.3083596159682002E-2</v>
      </c>
      <c r="AK73" s="88">
        <v>657.62878199775503</v>
      </c>
      <c r="AL73" s="122">
        <v>20.535500595810799</v>
      </c>
      <c r="AM73" s="88">
        <v>478.05307482745798</v>
      </c>
      <c r="AN73" s="122">
        <v>14.922569907016999</v>
      </c>
      <c r="AO73" s="88">
        <v>120.889851794423</v>
      </c>
      <c r="AP73" s="122">
        <v>3.7766579567059102</v>
      </c>
      <c r="AQ73" s="88">
        <v>29.169828927276601</v>
      </c>
      <c r="AR73" s="122">
        <v>0.89776846053250903</v>
      </c>
      <c r="AS73" s="88">
        <v>3.52698258775672</v>
      </c>
      <c r="AT73" s="122">
        <v>0.109068534548623</v>
      </c>
      <c r="AU73" s="88">
        <v>4.19686610808E-4</v>
      </c>
      <c r="AV73" s="122">
        <v>1.30889683087E-4</v>
      </c>
    </row>
    <row r="74" spans="1:48" x14ac:dyDescent="0.25">
      <c r="A74" s="88" t="s">
        <v>478</v>
      </c>
      <c r="B74" s="88">
        <v>111.180315250707</v>
      </c>
      <c r="C74" s="88">
        <v>9.5186650838723192</v>
      </c>
      <c r="D74" s="68">
        <f t="shared" si="22"/>
        <v>114.57357580667612</v>
      </c>
      <c r="E74" s="69">
        <f t="shared" si="23"/>
        <v>9.5186650838723192</v>
      </c>
      <c r="F74" s="87">
        <v>3.7693866346369198</v>
      </c>
      <c r="G74" s="87">
        <v>0.38567909154583602</v>
      </c>
      <c r="H74" s="87">
        <v>0.83674424882702136</v>
      </c>
      <c r="I74" s="88">
        <v>29.4854771396686</v>
      </c>
      <c r="J74" s="88">
        <v>1.29207425562499</v>
      </c>
      <c r="K74" s="73">
        <f t="shared" si="24"/>
        <v>30.38538380323898</v>
      </c>
      <c r="L74" s="74">
        <f t="shared" si="25"/>
        <v>1.29207425562499</v>
      </c>
      <c r="M74" s="78">
        <v>0.26562698961946102</v>
      </c>
      <c r="N74" s="78">
        <v>2.6523546214331999E-2</v>
      </c>
      <c r="O74" s="78">
        <v>0.43885386206653265</v>
      </c>
      <c r="W74" s="88">
        <v>1920.02786174059</v>
      </c>
      <c r="X74" s="122">
        <v>86.760911438451103</v>
      </c>
      <c r="Y74" s="88">
        <v>4593.0168585681504</v>
      </c>
      <c r="Z74" s="122">
        <v>223.700037919496</v>
      </c>
      <c r="AA74" s="88">
        <v>1.2077111006805299</v>
      </c>
      <c r="AB74" s="122">
        <v>0.28192193947127803</v>
      </c>
      <c r="AC74" s="88">
        <v>13433.964866984899</v>
      </c>
      <c r="AD74" s="122">
        <v>810.97115562756005</v>
      </c>
      <c r="AE74" s="88">
        <v>206.00444822651099</v>
      </c>
      <c r="AF74" s="122">
        <v>6.5707121988867501</v>
      </c>
      <c r="AG74" s="88">
        <v>776.01003385822401</v>
      </c>
      <c r="AH74" s="122">
        <v>33.195136771122698</v>
      </c>
      <c r="AI74" s="88">
        <v>0.13790702064615701</v>
      </c>
      <c r="AJ74" s="122">
        <v>3.7853613627846998E-2</v>
      </c>
      <c r="AK74" s="88">
        <v>3547.8628986572198</v>
      </c>
      <c r="AL74" s="122">
        <v>769.74755599615901</v>
      </c>
      <c r="AM74" s="88">
        <v>1524.74531915338</v>
      </c>
      <c r="AN74" s="122">
        <v>257.36226897148703</v>
      </c>
      <c r="AO74" s="88">
        <v>265.631159013603</v>
      </c>
      <c r="AP74" s="122">
        <v>30.880823442943601</v>
      </c>
      <c r="AQ74" s="88">
        <v>53.934436054520802</v>
      </c>
      <c r="AR74" s="122">
        <v>1.6580277057955799</v>
      </c>
      <c r="AS74" s="88">
        <v>6.9814958824751399</v>
      </c>
      <c r="AT74" s="122">
        <v>0.215326715258607</v>
      </c>
      <c r="AU74" s="88">
        <v>8.6072626941169992E-3</v>
      </c>
      <c r="AV74" s="122">
        <v>8.4375037858000002E-4</v>
      </c>
    </row>
    <row r="75" spans="1:48" x14ac:dyDescent="0.25">
      <c r="A75" s="88" t="s">
        <v>479</v>
      </c>
      <c r="B75" s="88">
        <v>38.894852363986402</v>
      </c>
      <c r="C75" s="88">
        <v>2.3502372806673399</v>
      </c>
      <c r="D75" s="68">
        <f t="shared" si="22"/>
        <v>40.081936319085351</v>
      </c>
      <c r="E75" s="69">
        <f t="shared" si="23"/>
        <v>2.3502372806673399</v>
      </c>
      <c r="F75" s="87">
        <v>1.4895389022624399</v>
      </c>
      <c r="G75" s="87">
        <v>0.106548961260811</v>
      </c>
      <c r="H75" s="87">
        <v>0.84473835509435002</v>
      </c>
      <c r="I75" s="88">
        <v>26.0098002119489</v>
      </c>
      <c r="J75" s="88">
        <v>1.2000705547457899</v>
      </c>
      <c r="K75" s="73">
        <f t="shared" si="24"/>
        <v>26.803628048547719</v>
      </c>
      <c r="L75" s="74">
        <f t="shared" si="25"/>
        <v>1.2000705547457899</v>
      </c>
      <c r="M75" s="78">
        <v>0.66792251805768799</v>
      </c>
      <c r="N75" s="78">
        <v>4.4796264933681003E-2</v>
      </c>
      <c r="O75" s="78">
        <v>0.68794551631020595</v>
      </c>
      <c r="W75" s="88">
        <v>13507.1392141382</v>
      </c>
      <c r="X75" s="122">
        <v>587.30315973909501</v>
      </c>
      <c r="Y75" s="88">
        <v>9933.6546589498903</v>
      </c>
      <c r="Z75" s="122">
        <v>443.28462390350398</v>
      </c>
      <c r="AA75" s="88">
        <v>2.01679703521076</v>
      </c>
      <c r="AB75" s="122">
        <v>0.40621653116832201</v>
      </c>
      <c r="AC75" s="88">
        <v>50478.529913224796</v>
      </c>
      <c r="AD75" s="122">
        <v>2080.5795646840902</v>
      </c>
      <c r="AE75" s="88">
        <v>259.84124905897198</v>
      </c>
      <c r="AF75" s="122">
        <v>11.451226654608201</v>
      </c>
      <c r="AG75" s="88">
        <v>1027.9501821869301</v>
      </c>
      <c r="AH75" s="122">
        <v>73.541355506787497</v>
      </c>
      <c r="AI75" s="88">
        <v>0.32707741471653901</v>
      </c>
      <c r="AJ75" s="122">
        <v>6.4385462644024005E-2</v>
      </c>
      <c r="AK75" s="88">
        <v>18544.2026637995</v>
      </c>
      <c r="AL75" s="122">
        <v>2503.1389720509801</v>
      </c>
      <c r="AM75" s="88">
        <v>6295.9148075107196</v>
      </c>
      <c r="AN75" s="122">
        <v>729.61679095183604</v>
      </c>
      <c r="AO75" s="88">
        <v>840.22436656049103</v>
      </c>
      <c r="AP75" s="122">
        <v>85.913168534031001</v>
      </c>
      <c r="AQ75" s="88">
        <v>54.629984432499903</v>
      </c>
      <c r="AR75" s="122">
        <v>2.1705809051063101</v>
      </c>
      <c r="AS75" s="88">
        <v>6.7183322277578101</v>
      </c>
      <c r="AT75" s="122">
        <v>0.24419313471219001</v>
      </c>
      <c r="AU75" s="88">
        <v>2.3514746610149E-2</v>
      </c>
      <c r="AV75" s="122">
        <v>1.9357178151389999E-3</v>
      </c>
    </row>
    <row r="76" spans="1:48" x14ac:dyDescent="0.25">
      <c r="A76" s="88" t="s">
        <v>480</v>
      </c>
      <c r="B76" s="88">
        <v>432.656830757156</v>
      </c>
      <c r="C76" s="88">
        <v>65.297549781759997</v>
      </c>
      <c r="D76" s="68">
        <f t="shared" si="22"/>
        <v>445.8616625186807</v>
      </c>
      <c r="E76" s="69">
        <f t="shared" si="23"/>
        <v>65.297549781759997</v>
      </c>
      <c r="F76" s="87">
        <v>13.3705707230444</v>
      </c>
      <c r="G76" s="87">
        <v>2.1369672436545799</v>
      </c>
      <c r="H76" s="87">
        <v>0.94429002230576542</v>
      </c>
      <c r="I76" s="88">
        <v>32.744539144820799</v>
      </c>
      <c r="J76" s="88">
        <v>1.6510690507033301</v>
      </c>
      <c r="K76" s="73">
        <f t="shared" si="24"/>
        <v>33.743913475186361</v>
      </c>
      <c r="L76" s="74">
        <f t="shared" si="25"/>
        <v>1.6510690507033301</v>
      </c>
      <c r="M76" s="78">
        <v>7.6597685964530995E-2</v>
      </c>
      <c r="N76" s="78">
        <v>1.317991850695E-2</v>
      </c>
      <c r="O76" s="78">
        <v>0.2930416013533873</v>
      </c>
      <c r="W76" s="88">
        <v>604.36325296476195</v>
      </c>
      <c r="X76" s="122">
        <v>28.522503015514001</v>
      </c>
      <c r="Y76" s="88">
        <v>1444.69405087615</v>
      </c>
      <c r="Z76" s="122">
        <v>70.576090064516606</v>
      </c>
      <c r="AA76" s="88">
        <v>0.229654418799635</v>
      </c>
      <c r="AB76" s="122">
        <v>0.13354385704917901</v>
      </c>
      <c r="AC76" s="88">
        <v>5007.4857628613299</v>
      </c>
      <c r="AD76" s="122">
        <v>264.46440270265703</v>
      </c>
      <c r="AE76" s="88">
        <v>192.922556954209</v>
      </c>
      <c r="AF76" s="122">
        <v>6.2152447752863704</v>
      </c>
      <c r="AG76" s="88">
        <v>748.00881243143499</v>
      </c>
      <c r="AH76" s="122">
        <v>29.646296906534999</v>
      </c>
      <c r="AI76" s="88">
        <v>6.3187943499024998E-2</v>
      </c>
      <c r="AJ76" s="122">
        <v>2.8421648201723999E-2</v>
      </c>
      <c r="AK76" s="88">
        <v>1473.7632561647999</v>
      </c>
      <c r="AL76" s="122">
        <v>79.303380859112096</v>
      </c>
      <c r="AM76" s="88">
        <v>928.27938437764999</v>
      </c>
      <c r="AN76" s="122">
        <v>38.522672141610201</v>
      </c>
      <c r="AO76" s="88">
        <v>199.04302755749001</v>
      </c>
      <c r="AP76" s="122">
        <v>6.8454820165309398</v>
      </c>
      <c r="AQ76" s="88">
        <v>55.600663614031802</v>
      </c>
      <c r="AR76" s="122">
        <v>1.77065288418168</v>
      </c>
      <c r="AS76" s="88">
        <v>7.25230744543674</v>
      </c>
      <c r="AT76" s="122">
        <v>0.235806468449727</v>
      </c>
      <c r="AU76" s="88">
        <v>2.3206219300879998E-3</v>
      </c>
      <c r="AV76" s="122">
        <v>3.9987126481300003E-4</v>
      </c>
    </row>
    <row r="77" spans="1:48" x14ac:dyDescent="0.25">
      <c r="A77" s="88" t="s">
        <v>481</v>
      </c>
      <c r="B77" s="88">
        <v>113.71304393651801</v>
      </c>
      <c r="C77" s="88">
        <v>7.7382820656312798</v>
      </c>
      <c r="D77" s="68">
        <f t="shared" si="22"/>
        <v>117.1836042224722</v>
      </c>
      <c r="E77" s="69">
        <f t="shared" si="23"/>
        <v>7.7382820656312798</v>
      </c>
      <c r="F77" s="87">
        <v>3.7763770454847601</v>
      </c>
      <c r="G77" s="87">
        <v>0.30148385393996602</v>
      </c>
      <c r="H77" s="87">
        <v>0.85240416222659621</v>
      </c>
      <c r="I77" s="88">
        <v>30.109576486924698</v>
      </c>
      <c r="J77" s="88">
        <v>1.2783343356185899</v>
      </c>
      <c r="K77" s="73">
        <f t="shared" si="24"/>
        <v>31.028530872146838</v>
      </c>
      <c r="L77" s="74">
        <f t="shared" si="25"/>
        <v>1.2783343356185899</v>
      </c>
      <c r="M77" s="78">
        <v>0.26527860034852402</v>
      </c>
      <c r="N77" s="78">
        <v>2.1175967402016001E-2</v>
      </c>
      <c r="O77" s="78">
        <v>0.53186175821108705</v>
      </c>
      <c r="W77" s="88">
        <v>2812.73430731093</v>
      </c>
      <c r="X77" s="122">
        <v>103.75990155685299</v>
      </c>
      <c r="Y77" s="88">
        <v>7309.5980518691404</v>
      </c>
      <c r="Z77" s="122">
        <v>284.47154397335203</v>
      </c>
      <c r="AA77" s="88">
        <v>0.71223084116147295</v>
      </c>
      <c r="AB77" s="122">
        <v>0.218629266245955</v>
      </c>
      <c r="AC77" s="88">
        <v>21412.721763505699</v>
      </c>
      <c r="AD77" s="122">
        <v>1029.1853539617</v>
      </c>
      <c r="AE77" s="88">
        <v>196.56279058334201</v>
      </c>
      <c r="AF77" s="122">
        <v>6.05772209922175</v>
      </c>
      <c r="AG77" s="88">
        <v>803.61135533658603</v>
      </c>
      <c r="AH77" s="122">
        <v>31.0800171449361</v>
      </c>
      <c r="AI77" s="88">
        <v>0.11752601418399</v>
      </c>
      <c r="AJ77" s="122">
        <v>3.5704301665809998E-2</v>
      </c>
      <c r="AK77" s="88">
        <v>3959.2787682248299</v>
      </c>
      <c r="AL77" s="122">
        <v>304.04135955162002</v>
      </c>
      <c r="AM77" s="88">
        <v>1613.3127171123299</v>
      </c>
      <c r="AN77" s="122">
        <v>95.116235401367604</v>
      </c>
      <c r="AO77" s="88">
        <v>277.67120913142497</v>
      </c>
      <c r="AP77" s="122">
        <v>12.762587905448999</v>
      </c>
      <c r="AQ77" s="88">
        <v>61.116249579898202</v>
      </c>
      <c r="AR77" s="122">
        <v>1.8272571793322501</v>
      </c>
      <c r="AS77" s="88">
        <v>7.9574438044453304</v>
      </c>
      <c r="AT77" s="122">
        <v>0.24204341691668299</v>
      </c>
      <c r="AU77" s="88">
        <v>9.5870391712000007E-3</v>
      </c>
      <c r="AV77" s="122">
        <v>7.1116966685899998E-4</v>
      </c>
    </row>
    <row r="78" spans="1:48" x14ac:dyDescent="0.25">
      <c r="A78" s="88" t="s">
        <v>482</v>
      </c>
      <c r="B78" s="88">
        <v>184.718045966533</v>
      </c>
      <c r="C78" s="88">
        <v>36.938066442127401</v>
      </c>
      <c r="D78" s="68">
        <f t="shared" si="22"/>
        <v>190.35570275803002</v>
      </c>
      <c r="E78" s="69">
        <f t="shared" si="23"/>
        <v>36.938066442127401</v>
      </c>
      <c r="F78" s="87">
        <v>6.0641464658931801</v>
      </c>
      <c r="G78" s="87">
        <v>1.6899802992277599</v>
      </c>
      <c r="H78" s="87">
        <v>0.71755116294669408</v>
      </c>
      <c r="I78" s="88">
        <v>30.0775143798116</v>
      </c>
      <c r="J78" s="88">
        <v>1.4636698382232201</v>
      </c>
      <c r="K78" s="73">
        <f t="shared" si="24"/>
        <v>30.995490218758142</v>
      </c>
      <c r="L78" s="74">
        <f t="shared" si="25"/>
        <v>1.4636698382232201</v>
      </c>
      <c r="M78" s="78">
        <v>0.16135046245017501</v>
      </c>
      <c r="N78" s="78">
        <v>1.7894586398836999E-2</v>
      </c>
      <c r="O78" s="78">
        <v>0.43878293613249136</v>
      </c>
      <c r="W78" s="88">
        <v>1304.805381932</v>
      </c>
      <c r="X78" s="122">
        <v>142.786619049812</v>
      </c>
      <c r="Y78" s="88">
        <v>3371.9202745151201</v>
      </c>
      <c r="Z78" s="122">
        <v>384.24963247764401</v>
      </c>
      <c r="AA78" s="88">
        <v>0.40078042136960701</v>
      </c>
      <c r="AB78" s="122">
        <v>0.15903818223065999</v>
      </c>
      <c r="AC78" s="88">
        <v>10153.030276281201</v>
      </c>
      <c r="AD78" s="122">
        <v>1132.47033296567</v>
      </c>
      <c r="AE78" s="88">
        <v>199.70703756262799</v>
      </c>
      <c r="AF78" s="122">
        <v>6.4573921147188198</v>
      </c>
      <c r="AG78" s="88">
        <v>635.08942658079002</v>
      </c>
      <c r="AH78" s="122">
        <v>25.662801449393601</v>
      </c>
      <c r="AI78" s="88">
        <v>7.6286689929104007E-2</v>
      </c>
      <c r="AJ78" s="122">
        <v>2.8041726214444999E-2</v>
      </c>
      <c r="AK78" s="88">
        <v>952.738232864059</v>
      </c>
      <c r="AL78" s="122">
        <v>58.368135122724702</v>
      </c>
      <c r="AM78" s="88">
        <v>624.12159264218997</v>
      </c>
      <c r="AN78" s="122">
        <v>30.6614159220508</v>
      </c>
      <c r="AO78" s="88">
        <v>151.73461953994999</v>
      </c>
      <c r="AP78" s="122">
        <v>5.89536795140984</v>
      </c>
      <c r="AQ78" s="88">
        <v>44.6040776817702</v>
      </c>
      <c r="AR78" s="122">
        <v>1.5737386398008499</v>
      </c>
      <c r="AS78" s="88">
        <v>5.7481147609474403</v>
      </c>
      <c r="AT78" s="122">
        <v>0.206829716964123</v>
      </c>
      <c r="AU78" s="88">
        <v>4.2158616444499999E-3</v>
      </c>
      <c r="AV78" s="122">
        <v>4.3944812122499998E-4</v>
      </c>
    </row>
    <row r="79" spans="1:48" x14ac:dyDescent="0.25">
      <c r="A79" s="88" t="s">
        <v>483</v>
      </c>
      <c r="B79" s="88">
        <v>200.20469776099199</v>
      </c>
      <c r="C79" s="88">
        <v>97.283660530785795</v>
      </c>
      <c r="D79" s="68">
        <f t="shared" si="22"/>
        <v>206.31501236569693</v>
      </c>
      <c r="E79" s="69">
        <f t="shared" si="23"/>
        <v>97.283660530785795</v>
      </c>
      <c r="F79" s="87">
        <v>6.33446073501658</v>
      </c>
      <c r="G79" s="87">
        <v>1.5584999494682701</v>
      </c>
      <c r="H79" s="87">
        <v>0.50632748675230499</v>
      </c>
      <c r="I79" s="88">
        <v>31.6126356594844</v>
      </c>
      <c r="J79" s="88">
        <v>2.2120423591933598</v>
      </c>
      <c r="K79" s="73">
        <f t="shared" si="24"/>
        <v>32.577463915382594</v>
      </c>
      <c r="L79" s="74">
        <f t="shared" si="25"/>
        <v>2.2120423591933598</v>
      </c>
      <c r="M79" s="78">
        <v>0.15824263423234999</v>
      </c>
      <c r="N79" s="78">
        <v>2.0497501665590001E-2</v>
      </c>
      <c r="O79" s="78">
        <v>0.54020090406569798</v>
      </c>
      <c r="W79" s="88">
        <v>990.46898947594605</v>
      </c>
      <c r="X79" s="122">
        <v>142.44218716390199</v>
      </c>
      <c r="Y79" s="88">
        <v>2653.5480289362699</v>
      </c>
      <c r="Z79" s="122">
        <v>387.85740114903001</v>
      </c>
      <c r="AA79" s="88">
        <v>0.28747106720141102</v>
      </c>
      <c r="AB79" s="122">
        <v>0.13315688819785301</v>
      </c>
      <c r="AC79" s="88">
        <v>7849.5744993257704</v>
      </c>
      <c r="AD79" s="122">
        <v>1126.5033590283399</v>
      </c>
      <c r="AE79" s="88">
        <v>159.29742298649501</v>
      </c>
      <c r="AF79" s="122">
        <v>5.2891417748273399</v>
      </c>
      <c r="AG79" s="88">
        <v>543.04030334900301</v>
      </c>
      <c r="AH79" s="122">
        <v>21.9620733130247</v>
      </c>
      <c r="AI79" s="88">
        <v>4.4817974707442997E-2</v>
      </c>
      <c r="AJ79" s="122">
        <v>2.1275182632035001E-2</v>
      </c>
      <c r="AK79" s="88">
        <v>602.02913048667597</v>
      </c>
      <c r="AL79" s="122">
        <v>42.663626064258096</v>
      </c>
      <c r="AM79" s="88">
        <v>410.95644431894698</v>
      </c>
      <c r="AN79" s="122">
        <v>23.790173466713998</v>
      </c>
      <c r="AO79" s="88">
        <v>109.376459451603</v>
      </c>
      <c r="AP79" s="122">
        <v>4.81847510659696</v>
      </c>
      <c r="AQ79" s="88">
        <v>34.672598595300201</v>
      </c>
      <c r="AR79" s="122">
        <v>1.2706347365924799</v>
      </c>
      <c r="AS79" s="88">
        <v>4.4399426177180699</v>
      </c>
      <c r="AT79" s="122">
        <v>0.16558962078377901</v>
      </c>
      <c r="AU79" s="88">
        <v>3.025282626855E-3</v>
      </c>
      <c r="AV79" s="122">
        <v>3.6481689173400002E-4</v>
      </c>
    </row>
    <row r="80" spans="1:48" x14ac:dyDescent="0.25">
      <c r="A80" s="88" t="s">
        <v>484</v>
      </c>
      <c r="B80" s="88">
        <v>556.22631091280505</v>
      </c>
      <c r="C80" s="88">
        <v>135.36281916433299</v>
      </c>
      <c r="D80" s="68">
        <f t="shared" si="22"/>
        <v>573.20252470349794</v>
      </c>
      <c r="E80" s="69">
        <f t="shared" si="23"/>
        <v>135.36281916433299</v>
      </c>
      <c r="F80" s="87">
        <v>18.096145629410898</v>
      </c>
      <c r="G80" s="87">
        <v>4.5137704376351202</v>
      </c>
      <c r="H80" s="87">
        <v>0.97565096225880954</v>
      </c>
      <c r="I80" s="88">
        <v>29.878610759236501</v>
      </c>
      <c r="J80" s="88">
        <v>2.0431805919175399</v>
      </c>
      <c r="K80" s="73">
        <f t="shared" si="24"/>
        <v>30.790515992890956</v>
      </c>
      <c r="L80" s="74">
        <f t="shared" si="25"/>
        <v>2.0431805919175399</v>
      </c>
      <c r="M80" s="78">
        <v>5.2485804126095E-2</v>
      </c>
      <c r="N80" s="78">
        <v>1.3408883467114E-2</v>
      </c>
      <c r="O80" s="78">
        <v>0.26766746932770585</v>
      </c>
      <c r="W80" s="88">
        <v>394.39394666844697</v>
      </c>
      <c r="X80" s="122">
        <v>114.659991649462</v>
      </c>
      <c r="Y80" s="88">
        <v>996.83090980854502</v>
      </c>
      <c r="Z80" s="122">
        <v>301.50426171360601</v>
      </c>
      <c r="AA80" s="88">
        <v>0.16275762420152601</v>
      </c>
      <c r="AB80" s="122">
        <v>9.8921300379961996E-2</v>
      </c>
      <c r="AC80" s="88">
        <v>3645.2704846940501</v>
      </c>
      <c r="AD80" s="122">
        <v>891.22824001728497</v>
      </c>
      <c r="AE80" s="88">
        <v>174.28118982398701</v>
      </c>
      <c r="AF80" s="122">
        <v>5.7455500044227303</v>
      </c>
      <c r="AG80" s="88">
        <v>391.727103269471</v>
      </c>
      <c r="AH80" s="122">
        <v>16.984681524032499</v>
      </c>
      <c r="AI80" s="88">
        <v>1.4403163341492E-2</v>
      </c>
      <c r="AJ80" s="122">
        <v>1.1931160856852E-2</v>
      </c>
      <c r="AK80" s="88">
        <v>450.79942169988101</v>
      </c>
      <c r="AL80" s="122">
        <v>93.935028490074004</v>
      </c>
      <c r="AM80" s="88">
        <v>334.752347673884</v>
      </c>
      <c r="AN80" s="122">
        <v>38.4030352570947</v>
      </c>
      <c r="AO80" s="88">
        <v>95.232653059363997</v>
      </c>
      <c r="AP80" s="122">
        <v>5.4985315411058098</v>
      </c>
      <c r="AQ80" s="88">
        <v>22.701778694898199</v>
      </c>
      <c r="AR80" s="122">
        <v>0.774463090671068</v>
      </c>
      <c r="AS80" s="88">
        <v>2.7827757016451899</v>
      </c>
      <c r="AT80" s="122">
        <v>9.6610912794464002E-2</v>
      </c>
      <c r="AU80" s="88">
        <v>6.6781914549200001E-4</v>
      </c>
      <c r="AV80" s="122">
        <v>1.6557483612599999E-4</v>
      </c>
    </row>
    <row r="81" spans="1:48" x14ac:dyDescent="0.25">
      <c r="A81" s="88" t="s">
        <v>485</v>
      </c>
      <c r="B81" s="88">
        <v>943.22891236211001</v>
      </c>
      <c r="C81" s="88">
        <v>564.85460615896898</v>
      </c>
      <c r="D81" s="68">
        <f t="shared" si="22"/>
        <v>972.01657550509299</v>
      </c>
      <c r="E81" s="69">
        <f t="shared" si="23"/>
        <v>564.85460615896898</v>
      </c>
      <c r="F81" s="87">
        <v>32.287133554292602</v>
      </c>
      <c r="G81" s="87">
        <v>19.3922595197863</v>
      </c>
      <c r="H81" s="87">
        <v>0.99705851251433353</v>
      </c>
      <c r="I81" s="88">
        <v>28.94055179559</v>
      </c>
      <c r="J81" s="88">
        <v>3.6771990392529101</v>
      </c>
      <c r="K81" s="73">
        <f t="shared" si="24"/>
        <v>29.823827154672347</v>
      </c>
      <c r="L81" s="74">
        <f t="shared" si="25"/>
        <v>3.6771990392529101</v>
      </c>
      <c r="M81" s="78">
        <v>3.1530820732923001E-2</v>
      </c>
      <c r="N81" s="78">
        <v>1.9044391773184E-2</v>
      </c>
      <c r="O81" s="78">
        <v>0.21036742887088888</v>
      </c>
      <c r="W81" s="88">
        <v>30.353199355682101</v>
      </c>
      <c r="X81" s="122">
        <v>4.1509311217334304</v>
      </c>
      <c r="Y81" s="88">
        <v>35.794847944956501</v>
      </c>
      <c r="Z81" s="122">
        <v>10.376953783132899</v>
      </c>
      <c r="AA81" s="88">
        <v>0.108100969549652</v>
      </c>
      <c r="AB81" s="122">
        <v>0.108874691883242</v>
      </c>
      <c r="AC81" s="88">
        <v>824.90671258602697</v>
      </c>
      <c r="AD81" s="122">
        <v>37.597453956437697</v>
      </c>
      <c r="AE81" s="88">
        <v>227.845510021124</v>
      </c>
      <c r="AF81" s="122">
        <v>7.1836063551729197</v>
      </c>
      <c r="AG81" s="88">
        <v>339.32777725112902</v>
      </c>
      <c r="AH81" s="122">
        <v>15.682248707686099</v>
      </c>
      <c r="AI81" s="88">
        <v>2.2207223827314E-2</v>
      </c>
      <c r="AJ81" s="122">
        <v>2.0059265733937001E-2</v>
      </c>
      <c r="AK81" s="88">
        <v>228.949926652344</v>
      </c>
      <c r="AL81" s="122">
        <v>6.9656814671869203</v>
      </c>
      <c r="AM81" s="88">
        <v>216.78273378107301</v>
      </c>
      <c r="AN81" s="122">
        <v>6.8358048146274699</v>
      </c>
      <c r="AO81" s="88">
        <v>78.097229990491897</v>
      </c>
      <c r="AP81" s="122">
        <v>2.3756693390188599</v>
      </c>
      <c r="AQ81" s="88">
        <v>13.8928201414454</v>
      </c>
      <c r="AR81" s="122">
        <v>0.47572293232242302</v>
      </c>
      <c r="AS81" s="88">
        <v>1.42825436763963</v>
      </c>
      <c r="AT81" s="122">
        <v>5.4120402260411003E-2</v>
      </c>
      <c r="AU81" s="88">
        <v>2.1288936523000001E-4</v>
      </c>
      <c r="AV81" s="122">
        <v>1.2588229262399999E-4</v>
      </c>
    </row>
    <row r="82" spans="1:48" x14ac:dyDescent="0.25">
      <c r="A82" s="46"/>
      <c r="B82" s="81"/>
      <c r="C82" s="82"/>
      <c r="D82" s="83" t="s">
        <v>560</v>
      </c>
      <c r="E82" s="84"/>
      <c r="F82" s="40" t="s">
        <v>35</v>
      </c>
      <c r="G82" s="41"/>
      <c r="H82" s="42"/>
      <c r="I82" s="81" t="s">
        <v>8</v>
      </c>
      <c r="J82" s="82"/>
      <c r="K82" s="85" t="s">
        <v>560</v>
      </c>
      <c r="L82" s="86"/>
      <c r="M82" s="43" t="s">
        <v>35</v>
      </c>
      <c r="N82" s="44">
        <v>1064</v>
      </c>
      <c r="O82" s="45">
        <v>94</v>
      </c>
      <c r="P82" s="81" t="s">
        <v>8</v>
      </c>
      <c r="Q82" s="82"/>
      <c r="R82" s="82" t="s">
        <v>9</v>
      </c>
      <c r="S82" s="82"/>
      <c r="T82" s="128"/>
      <c r="U82" s="12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</row>
    <row r="83" spans="1:48" x14ac:dyDescent="0.25">
      <c r="A83" s="88" t="s">
        <v>518</v>
      </c>
      <c r="B83" s="88">
        <v>0.54430152588746805</v>
      </c>
      <c r="C83" s="88">
        <v>5.2391541709889002E-2</v>
      </c>
      <c r="D83" s="96">
        <v>0.54430152588746805</v>
      </c>
      <c r="E83" s="96">
        <v>5.2391541709889002E-2</v>
      </c>
      <c r="F83" s="87">
        <v>0.29420932954698098</v>
      </c>
      <c r="G83" s="87">
        <v>1.1261246137698E-2</v>
      </c>
      <c r="H83" s="87">
        <v>0.39765677308202768</v>
      </c>
      <c r="I83" s="88">
        <v>1.8554969344771599</v>
      </c>
      <c r="J83" s="88">
        <v>0.18631335462644</v>
      </c>
      <c r="K83" s="94">
        <v>1.8554969344771599</v>
      </c>
      <c r="L83" s="94">
        <v>0.18631335462644</v>
      </c>
      <c r="M83" s="78">
        <v>3.4226169739127301</v>
      </c>
      <c r="N83" s="78">
        <v>0.12335368264199099</v>
      </c>
      <c r="O83" s="78">
        <v>0.35893026156129026</v>
      </c>
      <c r="P83" t="s">
        <v>558</v>
      </c>
    </row>
    <row r="84" spans="1:48" x14ac:dyDescent="0.25">
      <c r="A84" s="88" t="s">
        <v>519</v>
      </c>
      <c r="B84" s="88">
        <v>3.6337639836318099</v>
      </c>
      <c r="C84" s="88">
        <v>0.39777255192502298</v>
      </c>
      <c r="D84" s="96">
        <v>3.6337639836318099</v>
      </c>
      <c r="E84" s="96">
        <v>0.39777255192502298</v>
      </c>
      <c r="F84" s="87">
        <v>0.36584899756078698</v>
      </c>
      <c r="G84" s="87">
        <v>2.6082173487853001E-2</v>
      </c>
      <c r="H84" s="87">
        <v>0.65127411052695061</v>
      </c>
      <c r="I84" s="88">
        <v>9.9332884718020207</v>
      </c>
      <c r="J84" s="88">
        <v>1.06140911452333</v>
      </c>
      <c r="K84" s="94">
        <v>9.9332884718020207</v>
      </c>
      <c r="L84" s="94">
        <v>1.06140911452333</v>
      </c>
      <c r="M84" s="78">
        <v>2.7387486858778698</v>
      </c>
      <c r="N84" s="78">
        <v>0.184782615804303</v>
      </c>
      <c r="O84" s="78">
        <v>0.63142120666091617</v>
      </c>
    </row>
    <row r="85" spans="1:48" x14ac:dyDescent="0.25">
      <c r="A85" s="88" t="s">
        <v>520</v>
      </c>
      <c r="B85" s="88">
        <v>4.0423276674459299</v>
      </c>
      <c r="C85" s="88">
        <v>0.25186339996670998</v>
      </c>
      <c r="D85" s="96">
        <v>4.0423276674459299</v>
      </c>
      <c r="E85" s="96">
        <v>0.25186339996670998</v>
      </c>
      <c r="F85" s="87">
        <v>0.37474465333694801</v>
      </c>
      <c r="G85" s="87">
        <v>3.3500794464698003E-2</v>
      </c>
      <c r="H85" s="87">
        <v>0.69696968149172323</v>
      </c>
      <c r="I85" s="88">
        <v>10.7931135769436</v>
      </c>
      <c r="J85" s="88">
        <v>0.86779456955084999</v>
      </c>
      <c r="K85" s="94">
        <v>10.7931135769436</v>
      </c>
      <c r="L85" s="94">
        <v>0.86779456955084999</v>
      </c>
      <c r="M85" s="78">
        <v>2.6772275461145498</v>
      </c>
      <c r="N85" s="78">
        <v>0.23926796505185199</v>
      </c>
      <c r="O85" s="78">
        <v>0.89964445962035777</v>
      </c>
    </row>
    <row r="86" spans="1:48" x14ac:dyDescent="0.25">
      <c r="A86" s="88" t="s">
        <v>521</v>
      </c>
      <c r="B86" s="88">
        <v>3.8657810242785602</v>
      </c>
      <c r="C86" s="88">
        <v>0.36735885345498498</v>
      </c>
      <c r="D86" s="96">
        <v>3.8657810242785602</v>
      </c>
      <c r="E86" s="96">
        <v>0.36735885345498498</v>
      </c>
      <c r="F86" s="87">
        <v>0.35714523037282597</v>
      </c>
      <c r="G86" s="87">
        <v>2.05440607707E-2</v>
      </c>
      <c r="H86" s="87">
        <v>0.60532439343959843</v>
      </c>
      <c r="I86" s="88">
        <v>10.8370472677833</v>
      </c>
      <c r="J86" s="88">
        <v>0.80994922127290403</v>
      </c>
      <c r="K86" s="94">
        <v>10.8370472677833</v>
      </c>
      <c r="L86" s="94">
        <v>0.80994922127290403</v>
      </c>
      <c r="M86" s="78">
        <v>2.81227996672053</v>
      </c>
      <c r="N86" s="78">
        <v>0.14238037934492501</v>
      </c>
      <c r="O86" s="78">
        <v>0.6773993381053095</v>
      </c>
    </row>
    <row r="87" spans="1:48" x14ac:dyDescent="0.25">
      <c r="A87" s="88" t="s">
        <v>522</v>
      </c>
      <c r="B87" s="88">
        <v>5.2380080886298703</v>
      </c>
      <c r="C87" s="88">
        <v>0.196677571412469</v>
      </c>
      <c r="D87" s="96">
        <v>5.2380080886298703</v>
      </c>
      <c r="E87" s="96">
        <v>0.196677571412469</v>
      </c>
      <c r="F87" s="87">
        <v>0.368593562145896</v>
      </c>
      <c r="G87" s="87">
        <v>2.4780930988232999E-2</v>
      </c>
      <c r="H87" s="87">
        <v>0.55849437006303704</v>
      </c>
      <c r="I87" s="88">
        <v>14.2103931152814</v>
      </c>
      <c r="J87" s="88">
        <v>0.80586825425966702</v>
      </c>
      <c r="K87" s="94">
        <v>14.2103931152814</v>
      </c>
      <c r="L87" s="94">
        <v>0.80586825425966702</v>
      </c>
      <c r="M87" s="78">
        <v>2.7187723293614998</v>
      </c>
      <c r="N87" s="78">
        <v>0.16740602632444701</v>
      </c>
      <c r="O87" s="78">
        <v>0.92100016685218333</v>
      </c>
    </row>
    <row r="88" spans="1:48" x14ac:dyDescent="0.25">
      <c r="A88" s="88" t="s">
        <v>523</v>
      </c>
      <c r="B88" s="88">
        <v>6.5694450793888697</v>
      </c>
      <c r="C88" s="88">
        <v>0.28473152699300203</v>
      </c>
      <c r="D88" s="96">
        <v>6.5694450793888697</v>
      </c>
      <c r="E88" s="96">
        <v>0.28473152699300203</v>
      </c>
      <c r="F88" s="87">
        <v>0.414109304074739</v>
      </c>
      <c r="G88" s="87">
        <v>2.7405866149431E-2</v>
      </c>
      <c r="H88" s="87">
        <v>0.65490503119306165</v>
      </c>
      <c r="I88" s="88">
        <v>15.8918928731281</v>
      </c>
      <c r="J88" s="88">
        <v>0.91114820563193999</v>
      </c>
      <c r="K88" s="94">
        <v>15.8918928731281</v>
      </c>
      <c r="L88" s="94">
        <v>0.91114820563193999</v>
      </c>
      <c r="M88" s="78">
        <v>2.4279511034418402</v>
      </c>
      <c r="N88" s="78">
        <v>0.16609086252498401</v>
      </c>
      <c r="O88" s="78">
        <v>0.83812267646653948</v>
      </c>
    </row>
    <row r="89" spans="1:48" x14ac:dyDescent="0.25">
      <c r="A89" s="88" t="s">
        <v>524</v>
      </c>
      <c r="B89" s="88">
        <v>4.5652822729450904</v>
      </c>
      <c r="C89" s="88">
        <v>0.28677143135279498</v>
      </c>
      <c r="D89" s="96">
        <v>4.5652822729450904</v>
      </c>
      <c r="E89" s="96">
        <v>0.28677143135279498</v>
      </c>
      <c r="F89" s="87">
        <v>0.351360431565723</v>
      </c>
      <c r="G89" s="87">
        <v>2.6474314206969E-2</v>
      </c>
      <c r="H89" s="87">
        <v>0.83367423884332748</v>
      </c>
      <c r="I89" s="88">
        <v>12.968933482229099</v>
      </c>
      <c r="J89" s="88">
        <v>0.88864599753305096</v>
      </c>
      <c r="K89" s="94">
        <v>12.968933482229099</v>
      </c>
      <c r="L89" s="94">
        <v>0.88864599753305096</v>
      </c>
      <c r="M89" s="78">
        <v>2.8422439362404801</v>
      </c>
      <c r="N89" s="78">
        <v>0.21652504742519399</v>
      </c>
      <c r="O89" s="78">
        <v>0.89945146319764091</v>
      </c>
    </row>
    <row r="90" spans="1:48" x14ac:dyDescent="0.25">
      <c r="A90" s="88" t="s">
        <v>525</v>
      </c>
      <c r="B90" s="88">
        <v>0.94298290806428697</v>
      </c>
      <c r="C90" s="88">
        <v>0.20895922283337201</v>
      </c>
      <c r="D90" s="96">
        <v>0.94298290806428697</v>
      </c>
      <c r="E90" s="96">
        <v>0.20895922283337201</v>
      </c>
      <c r="F90" s="87">
        <v>0.292146609624022</v>
      </c>
      <c r="G90" s="87">
        <v>1.6329675782660001E-2</v>
      </c>
      <c r="H90" s="87">
        <v>0.25224292170167095</v>
      </c>
      <c r="I90" s="88">
        <v>3.2178449861952001</v>
      </c>
      <c r="J90" s="88">
        <v>0.62061681013081604</v>
      </c>
      <c r="K90" s="94">
        <v>3.2178449861952001</v>
      </c>
      <c r="L90" s="94">
        <v>0.62061681013081604</v>
      </c>
      <c r="M90" s="78">
        <v>3.4107359820912202</v>
      </c>
      <c r="N90" s="78">
        <v>0.15747160040984401</v>
      </c>
      <c r="O90" s="78">
        <v>0.23938433237712689</v>
      </c>
    </row>
    <row r="91" spans="1:48" x14ac:dyDescent="0.25">
      <c r="A91" s="88" t="s">
        <v>526</v>
      </c>
      <c r="B91" s="88">
        <v>1.0995070270846901</v>
      </c>
      <c r="C91" s="88">
        <v>0.16594600783344499</v>
      </c>
      <c r="D91" s="96">
        <v>1.0995070270846901</v>
      </c>
      <c r="E91" s="96">
        <v>0.16594600783344499</v>
      </c>
      <c r="F91" s="87">
        <v>0.29880211370238802</v>
      </c>
      <c r="G91" s="87">
        <v>3.062491312408E-2</v>
      </c>
      <c r="H91" s="87">
        <v>0.67908228350226674</v>
      </c>
      <c r="I91" s="88">
        <v>3.6777975269466001</v>
      </c>
      <c r="J91" s="88">
        <v>0.63051659723068698</v>
      </c>
      <c r="K91" s="94">
        <v>3.6777975269466001</v>
      </c>
      <c r="L91" s="94">
        <v>0.63051659723068698</v>
      </c>
      <c r="M91" s="78">
        <v>3.3506176988088501</v>
      </c>
      <c r="N91" s="78">
        <v>0.22536876830458899</v>
      </c>
      <c r="O91" s="78">
        <v>0.39233779441120065</v>
      </c>
    </row>
    <row r="92" spans="1:48" x14ac:dyDescent="0.25">
      <c r="A92" s="88" t="s">
        <v>527</v>
      </c>
      <c r="B92" s="88">
        <v>1.5461239645894</v>
      </c>
      <c r="C92" s="88">
        <v>8.1663065509210001E-2</v>
      </c>
      <c r="D92" s="96">
        <v>1.5461239645894</v>
      </c>
      <c r="E92" s="96">
        <v>8.1663065509210001E-2</v>
      </c>
      <c r="F92" s="87">
        <v>0.32017119608289002</v>
      </c>
      <c r="G92" s="87">
        <v>2.9239656436907999E-2</v>
      </c>
      <c r="H92" s="87">
        <v>0.57835082575406793</v>
      </c>
      <c r="I92" s="88">
        <v>4.8434598675682698</v>
      </c>
      <c r="J92" s="88">
        <v>0.39952997915538901</v>
      </c>
      <c r="K92" s="94">
        <v>4.8434598675682698</v>
      </c>
      <c r="L92" s="94">
        <v>0.39952997915538901</v>
      </c>
      <c r="M92" s="78">
        <v>3.1466499193187798</v>
      </c>
      <c r="N92" s="78">
        <v>0.28111798059998</v>
      </c>
      <c r="O92" s="78">
        <v>0.92332261049872111</v>
      </c>
    </row>
    <row r="93" spans="1:48" x14ac:dyDescent="0.25">
      <c r="A93" s="88" t="s">
        <v>528</v>
      </c>
      <c r="B93" s="88">
        <v>0.55702106233434301</v>
      </c>
      <c r="C93" s="88">
        <v>8.2153688455911006E-2</v>
      </c>
      <c r="D93" s="96">
        <v>0.55702106233434301</v>
      </c>
      <c r="E93" s="96">
        <v>8.2153688455911006E-2</v>
      </c>
      <c r="F93" s="87">
        <v>0.297445954821418</v>
      </c>
      <c r="G93" s="87">
        <v>3.3536223224531002E-2</v>
      </c>
      <c r="H93" s="87">
        <v>0.76445272869871972</v>
      </c>
      <c r="I93" s="88">
        <v>1.8781893241556</v>
      </c>
      <c r="J93" s="88">
        <v>0.36359723836339403</v>
      </c>
      <c r="K93" s="94">
        <v>1.8781893241556</v>
      </c>
      <c r="L93" s="94">
        <v>0.36359723836339403</v>
      </c>
      <c r="M93" s="78">
        <v>3.3868480958626201</v>
      </c>
      <c r="N93" s="78">
        <v>0.45248603524222097</v>
      </c>
      <c r="O93" s="78">
        <v>0.69012578419867709</v>
      </c>
    </row>
    <row r="94" spans="1:48" x14ac:dyDescent="0.25">
      <c r="A94" s="88" t="s">
        <v>529</v>
      </c>
      <c r="B94" s="88">
        <v>4.3182114925902999</v>
      </c>
      <c r="C94" s="88">
        <v>0.22911376117482299</v>
      </c>
      <c r="D94" s="96">
        <v>4.3182114925902999</v>
      </c>
      <c r="E94" s="96">
        <v>0.22911376117482299</v>
      </c>
      <c r="F94" s="87">
        <v>0.37495917797315698</v>
      </c>
      <c r="G94" s="87">
        <v>3.2234353001208998E-2</v>
      </c>
      <c r="H94" s="87">
        <v>0.61718064322985955</v>
      </c>
      <c r="I94" s="88">
        <v>11.470931049608801</v>
      </c>
      <c r="J94" s="88">
        <v>0.85110004920105498</v>
      </c>
      <c r="K94" s="94">
        <v>11.470931049608801</v>
      </c>
      <c r="L94" s="94">
        <v>0.85110004920105498</v>
      </c>
      <c r="M94" s="78">
        <v>2.6531020406791099</v>
      </c>
      <c r="N94" s="78">
        <v>0.218645071005279</v>
      </c>
      <c r="O94" s="78">
        <v>0.90031857136418725</v>
      </c>
    </row>
    <row r="95" spans="1:48" x14ac:dyDescent="0.25">
      <c r="A95" s="88" t="s">
        <v>530</v>
      </c>
      <c r="B95" s="88">
        <v>5.5326471096310197</v>
      </c>
      <c r="C95" s="88">
        <v>0.52482887571018699</v>
      </c>
      <c r="D95" s="96">
        <v>5.5326471096310197</v>
      </c>
      <c r="E95" s="96">
        <v>0.52482887571018699</v>
      </c>
      <c r="F95" s="87">
        <v>0.38060140382365998</v>
      </c>
      <c r="G95" s="87">
        <v>3.2175536337560998E-2</v>
      </c>
      <c r="H95" s="87">
        <v>0.89119072484912165</v>
      </c>
      <c r="I95" s="88">
        <v>14.507420280489599</v>
      </c>
      <c r="J95" s="88">
        <v>1.25796742942791</v>
      </c>
      <c r="K95" s="94">
        <v>14.507420280489599</v>
      </c>
      <c r="L95" s="94">
        <v>1.25796742942791</v>
      </c>
      <c r="M95" s="78">
        <v>2.6225095013825701</v>
      </c>
      <c r="N95" s="78">
        <v>0.220834592159978</v>
      </c>
      <c r="O95" s="78">
        <v>0.971115373064391</v>
      </c>
    </row>
    <row r="96" spans="1:48" x14ac:dyDescent="0.25">
      <c r="A96" s="88" t="s">
        <v>531</v>
      </c>
      <c r="B96" s="88">
        <v>3.39982830859288</v>
      </c>
      <c r="C96" s="88">
        <v>0.26293207404935798</v>
      </c>
      <c r="D96" s="96">
        <v>3.39982830859288</v>
      </c>
      <c r="E96" s="96">
        <v>0.26293207404935798</v>
      </c>
      <c r="F96" s="87">
        <v>0.37169095986955197</v>
      </c>
      <c r="G96" s="87">
        <v>2.9447265374522E-2</v>
      </c>
      <c r="H96" s="87">
        <v>0.97616584887463453</v>
      </c>
      <c r="I96" s="88">
        <v>9.1068185329993003</v>
      </c>
      <c r="J96" s="88">
        <v>0.77551184395171602</v>
      </c>
      <c r="K96" s="94">
        <v>9.1068185329993003</v>
      </c>
      <c r="L96" s="94">
        <v>0.77551184395171602</v>
      </c>
      <c r="M96" s="78">
        <v>2.67808238556088</v>
      </c>
      <c r="N96" s="78">
        <v>0.213820832717629</v>
      </c>
      <c r="O96" s="78">
        <v>0.93757135741688702</v>
      </c>
    </row>
    <row r="97" spans="1:15" x14ac:dyDescent="0.25">
      <c r="A97" s="88" t="s">
        <v>532</v>
      </c>
      <c r="B97" s="88">
        <v>1.5349657909833601</v>
      </c>
      <c r="C97" s="88">
        <v>0.27307384830442699</v>
      </c>
      <c r="D97" s="96">
        <v>1.5349657909833601</v>
      </c>
      <c r="E97" s="96">
        <v>0.27307384830442699</v>
      </c>
      <c r="F97" s="87">
        <v>0.31409794672888502</v>
      </c>
      <c r="G97" s="87">
        <v>2.6725647253896E-2</v>
      </c>
      <c r="H97" s="87">
        <v>0.47827945410099332</v>
      </c>
      <c r="I97" s="88">
        <v>4.8712579050997702</v>
      </c>
      <c r="J97" s="88">
        <v>0.91818783449561103</v>
      </c>
      <c r="K97" s="94">
        <v>4.8712579050997702</v>
      </c>
      <c r="L97" s="94">
        <v>0.91818783449561103</v>
      </c>
      <c r="M97" s="78">
        <v>3.17095445413509</v>
      </c>
      <c r="N97" s="78">
        <v>0.20750689400563899</v>
      </c>
      <c r="O97" s="78">
        <v>0.34717793450284223</v>
      </c>
    </row>
    <row r="98" spans="1:15" x14ac:dyDescent="0.25">
      <c r="A98" s="88" t="s">
        <v>533</v>
      </c>
      <c r="B98" s="88">
        <v>0.79501265505149699</v>
      </c>
      <c r="C98" s="88">
        <v>9.0872665573688005E-2</v>
      </c>
      <c r="D98" s="96">
        <v>0.79501265505149699</v>
      </c>
      <c r="E98" s="96">
        <v>9.0872665573688005E-2</v>
      </c>
      <c r="F98" s="87">
        <v>0.30100625047332402</v>
      </c>
      <c r="G98" s="87">
        <v>1.0545386068041E-2</v>
      </c>
      <c r="H98" s="87">
        <v>0.30649807020538727</v>
      </c>
      <c r="I98" s="88">
        <v>2.6359969908746299</v>
      </c>
      <c r="J98" s="88">
        <v>0.28266116339083702</v>
      </c>
      <c r="K98" s="94">
        <v>2.6359969908746299</v>
      </c>
      <c r="L98" s="94">
        <v>0.28266116339083702</v>
      </c>
      <c r="M98" s="78">
        <v>3.3165370880292202</v>
      </c>
      <c r="N98" s="78">
        <v>0.100672878776601</v>
      </c>
      <c r="O98" s="78">
        <v>0.283078181717073</v>
      </c>
    </row>
    <row r="99" spans="1:15" x14ac:dyDescent="0.25">
      <c r="A99" s="88" t="s">
        <v>534</v>
      </c>
      <c r="B99" s="88">
        <v>1.6732891082096699</v>
      </c>
      <c r="C99" s="88">
        <v>7.9764852468332995E-2</v>
      </c>
      <c r="D99" s="96">
        <v>1.6732891082096699</v>
      </c>
      <c r="E99" s="96">
        <v>7.9764852468332995E-2</v>
      </c>
      <c r="F99" s="87">
        <v>0.30186753818885997</v>
      </c>
      <c r="G99" s="87">
        <v>1.4814063270912999E-2</v>
      </c>
      <c r="H99" s="87">
        <v>0.97136578033142928</v>
      </c>
      <c r="I99" s="88">
        <v>5.5513332581101302</v>
      </c>
      <c r="J99" s="88">
        <v>0.31607359784368999</v>
      </c>
      <c r="K99" s="94">
        <v>5.5513332581101302</v>
      </c>
      <c r="L99" s="94">
        <v>0.31607359784368999</v>
      </c>
      <c r="M99" s="78">
        <v>3.3239933010284801</v>
      </c>
      <c r="N99" s="78">
        <v>0.153753861756175</v>
      </c>
      <c r="O99" s="78">
        <v>0.81240946099025668</v>
      </c>
    </row>
    <row r="100" spans="1:15" x14ac:dyDescent="0.25">
      <c r="A100" s="88" t="s">
        <v>535</v>
      </c>
      <c r="B100" s="88">
        <v>2.4455072096963901</v>
      </c>
      <c r="C100" s="88">
        <v>9.7691647162762005E-2</v>
      </c>
      <c r="D100" s="96">
        <v>2.4455072096963901</v>
      </c>
      <c r="E100" s="96">
        <v>9.7691647162762005E-2</v>
      </c>
      <c r="F100" s="87">
        <v>0.32852341484295</v>
      </c>
      <c r="G100" s="87">
        <v>1.6266031617560999E-2</v>
      </c>
      <c r="H100" s="87">
        <v>0.80681358286775262</v>
      </c>
      <c r="I100" s="88">
        <v>7.4222353122648004</v>
      </c>
      <c r="J100" s="88">
        <v>0.34317621429191503</v>
      </c>
      <c r="K100" s="94">
        <v>7.4222353122648004</v>
      </c>
      <c r="L100" s="94">
        <v>0.34317621429191503</v>
      </c>
      <c r="M100" s="78">
        <v>3.033269158805</v>
      </c>
      <c r="N100" s="78">
        <v>0.133608425008889</v>
      </c>
      <c r="O100" s="78">
        <v>0.95266549376608589</v>
      </c>
    </row>
    <row r="101" spans="1:15" x14ac:dyDescent="0.25">
      <c r="A101" s="88" t="s">
        <v>536</v>
      </c>
      <c r="B101" s="88">
        <v>2.7982442230042102</v>
      </c>
      <c r="C101" s="88">
        <v>0.107989288247118</v>
      </c>
      <c r="D101" s="96">
        <v>2.7982442230042102</v>
      </c>
      <c r="E101" s="96">
        <v>0.107989288247118</v>
      </c>
      <c r="F101" s="87">
        <v>0.32896538566731898</v>
      </c>
      <c r="G101" s="87">
        <v>2.0231739705729002E-2</v>
      </c>
      <c r="H101" s="87">
        <v>0.62749755382284433</v>
      </c>
      <c r="I101" s="88">
        <v>8.5404273815259302</v>
      </c>
      <c r="J101" s="88">
        <v>0.475476964443104</v>
      </c>
      <c r="K101" s="94">
        <v>8.5404273815259302</v>
      </c>
      <c r="L101" s="94">
        <v>0.475476964443104</v>
      </c>
      <c r="M101" s="78">
        <v>3.0465486807715201</v>
      </c>
      <c r="N101" s="78">
        <v>0.185228461705088</v>
      </c>
      <c r="O101" s="78">
        <v>0.91569381176540088</v>
      </c>
    </row>
    <row r="102" spans="1:15" x14ac:dyDescent="0.25">
      <c r="A102" s="88" t="s">
        <v>537</v>
      </c>
      <c r="B102" s="88">
        <v>1.0076508251515299</v>
      </c>
      <c r="C102" s="88">
        <v>0.14453500147097001</v>
      </c>
      <c r="D102" s="96">
        <v>1.0076508251515299</v>
      </c>
      <c r="E102" s="96">
        <v>0.14453500147097001</v>
      </c>
      <c r="F102" s="87">
        <v>0.30105908290127698</v>
      </c>
      <c r="G102" s="87">
        <v>2.1409305456297999E-2</v>
      </c>
      <c r="H102" s="87">
        <v>0.49577871535319906</v>
      </c>
      <c r="I102" s="88">
        <v>3.3436843615699301</v>
      </c>
      <c r="J102" s="88">
        <v>0.441609708337243</v>
      </c>
      <c r="K102" s="94">
        <v>3.3436843615699301</v>
      </c>
      <c r="L102" s="94">
        <v>0.441609708337243</v>
      </c>
      <c r="M102" s="78">
        <v>3.3216863828088301</v>
      </c>
      <c r="N102" s="78">
        <v>0.231811877173178</v>
      </c>
      <c r="O102" s="78">
        <v>0.52840110769573934</v>
      </c>
    </row>
    <row r="103" spans="1:15" x14ac:dyDescent="0.25">
      <c r="A103" s="88" t="s">
        <v>538</v>
      </c>
      <c r="B103" s="88">
        <v>6.1051887383329504</v>
      </c>
      <c r="C103" s="88">
        <v>0.743387324360546</v>
      </c>
      <c r="D103" s="96">
        <v>6.1051887383329504</v>
      </c>
      <c r="E103" s="96">
        <v>0.743387324360546</v>
      </c>
      <c r="F103" s="87">
        <v>0.40304055590152599</v>
      </c>
      <c r="G103" s="87">
        <v>3.4601980535838003E-2</v>
      </c>
      <c r="H103" s="87">
        <v>0.70507635581815231</v>
      </c>
      <c r="I103" s="88">
        <v>15.0972654063438</v>
      </c>
      <c r="J103" s="88">
        <v>1.62625148070189</v>
      </c>
      <c r="K103" s="94">
        <v>15.0972654063438</v>
      </c>
      <c r="L103" s="94">
        <v>1.62625148070189</v>
      </c>
      <c r="M103" s="78">
        <v>2.4702609607128299</v>
      </c>
      <c r="N103" s="78">
        <v>0.199388069542769</v>
      </c>
      <c r="O103" s="78">
        <v>0.74931929964970423</v>
      </c>
    </row>
    <row r="104" spans="1:15" x14ac:dyDescent="0.25">
      <c r="A104" s="88" t="s">
        <v>539</v>
      </c>
      <c r="B104" s="88">
        <v>6.9716637892456097</v>
      </c>
      <c r="C104" s="88">
        <v>0.39200841917200502</v>
      </c>
      <c r="D104" s="96">
        <v>6.9716637892456097</v>
      </c>
      <c r="E104" s="96">
        <v>0.39200841917200502</v>
      </c>
      <c r="F104" s="87">
        <v>0.44685612864943203</v>
      </c>
      <c r="G104" s="87">
        <v>4.6143159777254E-2</v>
      </c>
      <c r="H104" s="87">
        <v>0.54452691058790359</v>
      </c>
      <c r="I104" s="88">
        <v>15.623095358615201</v>
      </c>
      <c r="J104" s="88">
        <v>2.0362347710609798</v>
      </c>
      <c r="K104" s="94">
        <v>15.623095358615201</v>
      </c>
      <c r="L104" s="94">
        <v>2.0362347710609798</v>
      </c>
      <c r="M104" s="78">
        <v>2.2473448977487598</v>
      </c>
      <c r="N104" s="78">
        <v>0.242915510860408</v>
      </c>
      <c r="O104" s="78">
        <v>0.82932499106203195</v>
      </c>
    </row>
    <row r="105" spans="1:15" x14ac:dyDescent="0.25">
      <c r="A105" s="88" t="s">
        <v>540</v>
      </c>
      <c r="B105" s="88">
        <v>8.7676247935968608</v>
      </c>
      <c r="C105" s="88">
        <v>0.58324178106579505</v>
      </c>
      <c r="D105" s="96">
        <v>8.7676247935968608</v>
      </c>
      <c r="E105" s="96">
        <v>0.58324178106579505</v>
      </c>
      <c r="F105" s="87">
        <v>0.47123990226137202</v>
      </c>
      <c r="G105" s="87">
        <v>4.7365390015485002E-2</v>
      </c>
      <c r="H105" s="87">
        <v>0.66183177016266126</v>
      </c>
      <c r="I105" s="88">
        <v>18.712802398786799</v>
      </c>
      <c r="J105" s="88">
        <v>1.85318370953987</v>
      </c>
      <c r="K105" s="94">
        <v>18.712802398786799</v>
      </c>
      <c r="L105" s="94">
        <v>1.85318370953987</v>
      </c>
      <c r="M105" s="78">
        <v>2.1332233415436801</v>
      </c>
      <c r="N105" s="78">
        <v>0.21797634496283999</v>
      </c>
      <c r="O105" s="78">
        <v>0.96918481991125094</v>
      </c>
    </row>
    <row r="106" spans="1:15" x14ac:dyDescent="0.25">
      <c r="A106" s="88" t="s">
        <v>541</v>
      </c>
      <c r="B106" s="88">
        <v>10.2104915079198</v>
      </c>
      <c r="C106" s="88">
        <v>1.33111917686991</v>
      </c>
      <c r="D106" s="96">
        <v>10.2104915079198</v>
      </c>
      <c r="E106" s="96">
        <v>1.33111917686991</v>
      </c>
      <c r="F106" s="87">
        <v>0.49099516717943298</v>
      </c>
      <c r="G106" s="87">
        <v>7.4497735258611003E-2</v>
      </c>
      <c r="H106" s="87">
        <v>0.85922012126442893</v>
      </c>
      <c r="I106" s="88">
        <v>20.789459632449301</v>
      </c>
      <c r="J106" s="88">
        <v>2.7287002068595299</v>
      </c>
      <c r="K106" s="94">
        <v>20.789459632449301</v>
      </c>
      <c r="L106" s="94">
        <v>2.7287002068595299</v>
      </c>
      <c r="M106" s="78">
        <v>2.0391542983279098</v>
      </c>
      <c r="N106" s="78">
        <v>0.30706341686385702</v>
      </c>
      <c r="O106" s="78">
        <v>0.8716349454082879</v>
      </c>
    </row>
    <row r="107" spans="1:15" x14ac:dyDescent="0.25">
      <c r="A107" s="88" t="s">
        <v>542</v>
      </c>
      <c r="B107" s="88">
        <v>5.7061783520745397</v>
      </c>
      <c r="C107" s="88">
        <v>0.50612395164301605</v>
      </c>
      <c r="D107" s="96">
        <v>5.7061783520745397</v>
      </c>
      <c r="E107" s="96">
        <v>0.50612395164301605</v>
      </c>
      <c r="F107" s="87">
        <v>0.39944298991746302</v>
      </c>
      <c r="G107" s="87">
        <v>3.1698317994942E-2</v>
      </c>
      <c r="H107" s="87">
        <v>0.89468440156100049</v>
      </c>
      <c r="I107" s="88">
        <v>14.268006057749799</v>
      </c>
      <c r="J107" s="88">
        <v>1.5122519557460099</v>
      </c>
      <c r="K107" s="94">
        <v>14.268006057749799</v>
      </c>
      <c r="L107" s="94">
        <v>1.5122519557460099</v>
      </c>
      <c r="M107" s="78">
        <v>2.5023349041182898</v>
      </c>
      <c r="N107" s="78">
        <v>0.18028631405311701</v>
      </c>
      <c r="O107" s="78">
        <v>0.67976133181931553</v>
      </c>
    </row>
    <row r="108" spans="1:15" x14ac:dyDescent="0.25">
      <c r="A108" s="88" t="s">
        <v>543</v>
      </c>
      <c r="B108" s="88">
        <v>1.4195141621477001</v>
      </c>
      <c r="C108" s="88">
        <v>0.16700642257078999</v>
      </c>
      <c r="D108" s="96">
        <v>1.4195141621477001</v>
      </c>
      <c r="E108" s="96">
        <v>0.16700642257078999</v>
      </c>
      <c r="F108" s="87">
        <v>0.30654265244189499</v>
      </c>
      <c r="G108" s="87">
        <v>1.6158886916494999E-2</v>
      </c>
      <c r="H108" s="87">
        <v>0.44805062485238678</v>
      </c>
      <c r="I108" s="88">
        <v>4.6324670067682003</v>
      </c>
      <c r="J108" s="88">
        <v>0.54023437033178401</v>
      </c>
      <c r="K108" s="94">
        <v>4.6324670067682003</v>
      </c>
      <c r="L108" s="94">
        <v>0.54023437033178401</v>
      </c>
      <c r="M108" s="78">
        <v>3.2703449741007198</v>
      </c>
      <c r="N108" s="78">
        <v>0.14846769510934399</v>
      </c>
      <c r="O108" s="78">
        <v>0.38928576514663266</v>
      </c>
    </row>
    <row r="109" spans="1:15" x14ac:dyDescent="0.25">
      <c r="A109" s="88" t="s">
        <v>544</v>
      </c>
      <c r="B109" s="88">
        <v>2.6560935536452202</v>
      </c>
      <c r="C109" s="88">
        <v>0.23461793372581299</v>
      </c>
      <c r="D109" s="96">
        <v>2.6560935536452202</v>
      </c>
      <c r="E109" s="96">
        <v>0.23461793372581299</v>
      </c>
      <c r="F109" s="87">
        <v>0.329855666669711</v>
      </c>
      <c r="G109" s="87">
        <v>2.2618538210595E-2</v>
      </c>
      <c r="H109" s="87">
        <v>0.77628777469173382</v>
      </c>
      <c r="I109" s="88">
        <v>8.0518232349545205</v>
      </c>
      <c r="J109" s="88">
        <v>0.75792161581138096</v>
      </c>
      <c r="K109" s="94">
        <v>8.0518232349545205</v>
      </c>
      <c r="L109" s="94">
        <v>0.75792161581138096</v>
      </c>
      <c r="M109" s="78">
        <v>3.0366810351521298</v>
      </c>
      <c r="N109" s="78">
        <v>0.20084449555005901</v>
      </c>
      <c r="O109" s="78">
        <v>0.70263648209838647</v>
      </c>
    </row>
    <row r="110" spans="1:15" x14ac:dyDescent="0.25">
      <c r="A110" s="88" t="s">
        <v>545</v>
      </c>
      <c r="B110" s="88">
        <v>2.5117438267810499</v>
      </c>
      <c r="C110" s="88">
        <v>0.42554104640446599</v>
      </c>
      <c r="D110" s="96">
        <v>2.5117438267810499</v>
      </c>
      <c r="E110" s="96">
        <v>0.42554104640446599</v>
      </c>
      <c r="F110" s="87">
        <v>0.33101645197220497</v>
      </c>
      <c r="G110" s="87">
        <v>2.7281594469185998E-2</v>
      </c>
      <c r="H110" s="87">
        <v>0.48646775189784325</v>
      </c>
      <c r="I110" s="88">
        <v>7.6104778820072303</v>
      </c>
      <c r="J110" s="88">
        <v>1.2888579342767701</v>
      </c>
      <c r="K110" s="94">
        <v>7.6104778820072303</v>
      </c>
      <c r="L110" s="94">
        <v>1.2888579342767701</v>
      </c>
      <c r="M110" s="78">
        <v>3.0429312205445598</v>
      </c>
      <c r="N110" s="78">
        <v>0.21558459929388701</v>
      </c>
      <c r="O110" s="78">
        <v>0.41834297021433103</v>
      </c>
    </row>
    <row r="111" spans="1:15" x14ac:dyDescent="0.25">
      <c r="A111" s="88" t="s">
        <v>546</v>
      </c>
      <c r="B111" s="88">
        <v>6.5636173009610399</v>
      </c>
      <c r="C111" s="88">
        <v>0.293530964998723</v>
      </c>
      <c r="D111" s="96">
        <v>6.5636173009610399</v>
      </c>
      <c r="E111" s="96">
        <v>0.293530964998723</v>
      </c>
      <c r="F111" s="87">
        <v>0.43240247576838903</v>
      </c>
      <c r="G111" s="87">
        <v>4.6409428669750001E-2</v>
      </c>
      <c r="H111" s="87">
        <v>0.41667037273708102</v>
      </c>
      <c r="I111" s="88">
        <v>15.1706979163816</v>
      </c>
      <c r="J111" s="88">
        <v>1.2233122843030999</v>
      </c>
      <c r="K111" s="94">
        <v>15.1706979163816</v>
      </c>
      <c r="L111" s="94">
        <v>1.2233122843030999</v>
      </c>
      <c r="M111" s="78">
        <v>2.3142100824085299</v>
      </c>
      <c r="N111" s="78">
        <v>0.242213224444458</v>
      </c>
      <c r="O111" s="78">
        <v>0.77043624587957882</v>
      </c>
    </row>
    <row r="112" spans="1:15" x14ac:dyDescent="0.25">
      <c r="A112" s="88" t="s">
        <v>547</v>
      </c>
      <c r="B112" s="88">
        <v>1.06461018044869</v>
      </c>
      <c r="C112" s="88">
        <v>0.16020098272862199</v>
      </c>
      <c r="D112" s="96">
        <v>1.06461018044869</v>
      </c>
      <c r="E112" s="96">
        <v>0.16020098272862199</v>
      </c>
      <c r="F112" s="87">
        <v>0.30811771304479801</v>
      </c>
      <c r="G112" s="87">
        <v>1.6195118796604999E-2</v>
      </c>
      <c r="H112" s="87">
        <v>0.34929543620654152</v>
      </c>
      <c r="I112" s="88">
        <v>3.45103832898134</v>
      </c>
      <c r="J112" s="88">
        <v>0.45918099735063</v>
      </c>
      <c r="K112" s="94">
        <v>3.45103832898134</v>
      </c>
      <c r="L112" s="94">
        <v>0.45918099735063</v>
      </c>
      <c r="M112" s="78">
        <v>3.2437505384891501</v>
      </c>
      <c r="N112" s="78">
        <v>0.14709446041608501</v>
      </c>
      <c r="O112" s="78">
        <v>0.34081189650314381</v>
      </c>
    </row>
    <row r="113" spans="1:15" x14ac:dyDescent="0.25">
      <c r="A113" s="88" t="s">
        <v>548</v>
      </c>
      <c r="B113" s="88">
        <v>2.5863974326582402</v>
      </c>
      <c r="C113" s="88">
        <v>0.21121120632495899</v>
      </c>
      <c r="D113" s="96">
        <v>2.5863974326582402</v>
      </c>
      <c r="E113" s="96">
        <v>0.21121120632495899</v>
      </c>
      <c r="F113" s="87">
        <v>0.33647368062330002</v>
      </c>
      <c r="G113" s="87">
        <v>1.7633951220553001E-2</v>
      </c>
      <c r="H113" s="87">
        <v>0.64176619915612676</v>
      </c>
      <c r="I113" s="88">
        <v>7.6641056603236501</v>
      </c>
      <c r="J113" s="88">
        <v>0.61796069770581796</v>
      </c>
      <c r="K113" s="94">
        <v>7.6641056603236501</v>
      </c>
      <c r="L113" s="94">
        <v>0.61796069770581796</v>
      </c>
      <c r="M113" s="78">
        <v>2.9606360637057998</v>
      </c>
      <c r="N113" s="78">
        <v>0.14301060979267199</v>
      </c>
      <c r="O113" s="78">
        <v>0.59907867707810281</v>
      </c>
    </row>
    <row r="114" spans="1:15" x14ac:dyDescent="0.25">
      <c r="A114" s="88" t="s">
        <v>549</v>
      </c>
      <c r="B114" s="88">
        <v>1.6881259337803201</v>
      </c>
      <c r="C114" s="88">
        <v>0.14207776868901401</v>
      </c>
      <c r="D114" s="96">
        <v>1.6881259337803201</v>
      </c>
      <c r="E114" s="96">
        <v>0.14207776868901401</v>
      </c>
      <c r="F114" s="87">
        <v>0.32968568337751702</v>
      </c>
      <c r="G114" s="87">
        <v>2.2298985619322999E-2</v>
      </c>
      <c r="H114" s="87">
        <v>0.80364404875554818</v>
      </c>
      <c r="I114" s="88">
        <v>5.1125978774510301</v>
      </c>
      <c r="J114" s="88">
        <v>0.44912081075842802</v>
      </c>
      <c r="K114" s="94">
        <v>5.1125978774510301</v>
      </c>
      <c r="L114" s="94">
        <v>0.44912081075842802</v>
      </c>
      <c r="M114" s="78">
        <v>3.0287159743926799</v>
      </c>
      <c r="N114" s="78">
        <v>0.17501726746483201</v>
      </c>
      <c r="O114" s="78">
        <v>0.65781050825796927</v>
      </c>
    </row>
    <row r="115" spans="1:15" x14ac:dyDescent="0.25">
      <c r="A115" s="88" t="s">
        <v>550</v>
      </c>
      <c r="B115" s="88">
        <v>3.88348291650669</v>
      </c>
      <c r="C115" s="88">
        <v>0.28335630935955902</v>
      </c>
      <c r="D115" s="96">
        <v>3.88348291650669</v>
      </c>
      <c r="E115" s="96">
        <v>0.28335630935955902</v>
      </c>
      <c r="F115" s="87">
        <v>0.34504622865955198</v>
      </c>
      <c r="G115" s="87">
        <v>2.5543986779436999E-2</v>
      </c>
      <c r="H115" s="87">
        <v>0.98559863302304851</v>
      </c>
      <c r="I115" s="88">
        <v>11.208243577519299</v>
      </c>
      <c r="J115" s="88">
        <v>0.79825090003806498</v>
      </c>
      <c r="K115" s="94">
        <v>11.208243577519299</v>
      </c>
      <c r="L115" s="94">
        <v>0.79825090003806498</v>
      </c>
      <c r="M115" s="78">
        <v>2.8797232369166399</v>
      </c>
      <c r="N115" s="78">
        <v>0.192784734348731</v>
      </c>
      <c r="O115" s="78">
        <v>0.93998307544595594</v>
      </c>
    </row>
    <row r="116" spans="1:15" x14ac:dyDescent="0.25">
      <c r="A116" s="88" t="s">
        <v>551</v>
      </c>
      <c r="B116" s="88">
        <v>1.9564381558589301</v>
      </c>
      <c r="C116" s="88">
        <v>0.37908336786803098</v>
      </c>
      <c r="D116" s="96">
        <v>1.9564381558589301</v>
      </c>
      <c r="E116" s="96">
        <v>0.37908336786803098</v>
      </c>
      <c r="F116" s="87">
        <v>0.31390364355683498</v>
      </c>
      <c r="G116" s="87">
        <v>2.3508576687593E-2</v>
      </c>
      <c r="H116" s="87">
        <v>0.38651056801248984</v>
      </c>
      <c r="I116" s="88">
        <v>6.2151234357435099</v>
      </c>
      <c r="J116" s="88">
        <v>1.03891981855541</v>
      </c>
      <c r="K116" s="94">
        <v>6.2151234357435099</v>
      </c>
      <c r="L116" s="94">
        <v>1.03891981855541</v>
      </c>
      <c r="M116" s="78">
        <v>3.1760964581919899</v>
      </c>
      <c r="N116" s="78">
        <v>0.18801630675626099</v>
      </c>
      <c r="O116" s="78">
        <v>0.3541355790775475</v>
      </c>
    </row>
    <row r="117" spans="1:15" x14ac:dyDescent="0.25">
      <c r="A117" s="88" t="s">
        <v>552</v>
      </c>
      <c r="B117" s="88">
        <v>3.58388489993379</v>
      </c>
      <c r="C117" s="88">
        <v>0.484556914202601</v>
      </c>
      <c r="D117" s="96">
        <v>3.58388489993379</v>
      </c>
      <c r="E117" s="96">
        <v>0.484556914202601</v>
      </c>
      <c r="F117" s="87">
        <v>0.34505274129453001</v>
      </c>
      <c r="G117" s="87">
        <v>2.6441114401079002E-2</v>
      </c>
      <c r="H117" s="87">
        <v>0.56676566378375171</v>
      </c>
      <c r="I117" s="88">
        <v>10.3376400554189</v>
      </c>
      <c r="J117" s="88">
        <v>1.20005265657287</v>
      </c>
      <c r="K117" s="94">
        <v>10.3376400554189</v>
      </c>
      <c r="L117" s="94">
        <v>1.20005265657287</v>
      </c>
      <c r="M117" s="78">
        <v>2.8765708626428101</v>
      </c>
      <c r="N117" s="78">
        <v>0.17397839090763301</v>
      </c>
      <c r="O117" s="78">
        <v>0.52100433461248608</v>
      </c>
    </row>
    <row r="118" spans="1:15" x14ac:dyDescent="0.25">
      <c r="A118" s="88" t="s">
        <v>553</v>
      </c>
      <c r="B118" s="88">
        <v>8.6997186424645196</v>
      </c>
      <c r="C118" s="88">
        <v>0.35347594813259697</v>
      </c>
      <c r="D118" s="96">
        <v>8.6997186424645196</v>
      </c>
      <c r="E118" s="96">
        <v>0.35347594813259697</v>
      </c>
      <c r="F118" s="87">
        <v>0.46367329892061399</v>
      </c>
      <c r="G118" s="87">
        <v>4.4194890608724002E-2</v>
      </c>
      <c r="H118" s="87">
        <v>0.42627973272880759</v>
      </c>
      <c r="I118" s="88">
        <v>18.913845149784301</v>
      </c>
      <c r="J118" s="88">
        <v>1.3624852253158299</v>
      </c>
      <c r="K118" s="94">
        <v>18.913845149784301</v>
      </c>
      <c r="L118" s="94">
        <v>1.3624852253158299</v>
      </c>
      <c r="M118" s="78">
        <v>2.1800314906745202</v>
      </c>
      <c r="N118" s="78">
        <v>0.17675294336585301</v>
      </c>
      <c r="O118" s="78">
        <v>0.88848087718532132</v>
      </c>
    </row>
    <row r="119" spans="1:15" x14ac:dyDescent="0.25">
      <c r="A119" s="88" t="s">
        <v>554</v>
      </c>
      <c r="B119" s="88">
        <v>2.1749197209390299</v>
      </c>
      <c r="C119" s="88">
        <v>0.13067463104764701</v>
      </c>
      <c r="D119" s="96">
        <v>2.1749197209390299</v>
      </c>
      <c r="E119" s="96">
        <v>0.13067463104764701</v>
      </c>
      <c r="F119" s="87">
        <v>0.325876856878828</v>
      </c>
      <c r="G119" s="87">
        <v>1.7603779777889999E-2</v>
      </c>
      <c r="H119" s="87">
        <v>0.89909246241237473</v>
      </c>
      <c r="I119" s="88">
        <v>6.6630209304558301</v>
      </c>
      <c r="J119" s="88">
        <v>0.39008737791914</v>
      </c>
      <c r="K119" s="94">
        <v>6.6630209304558301</v>
      </c>
      <c r="L119" s="94">
        <v>0.39008737791914</v>
      </c>
      <c r="M119" s="78">
        <v>3.0659614394407702</v>
      </c>
      <c r="N119" s="78">
        <v>0.165721710568347</v>
      </c>
      <c r="O119" s="78">
        <v>0.92325570182450722</v>
      </c>
    </row>
    <row r="120" spans="1:15" x14ac:dyDescent="0.25">
      <c r="A120" s="88" t="s">
        <v>555</v>
      </c>
      <c r="B120" s="88">
        <v>1.22827532938994</v>
      </c>
      <c r="C120" s="88">
        <v>0.239359721178761</v>
      </c>
      <c r="D120" s="96">
        <v>1.22827532938994</v>
      </c>
      <c r="E120" s="96">
        <v>0.239359721178761</v>
      </c>
      <c r="F120" s="87">
        <v>0.29554538504975297</v>
      </c>
      <c r="G120" s="87">
        <v>2.0048711241457001E-2</v>
      </c>
      <c r="H120" s="87">
        <v>0.3481023355877701</v>
      </c>
      <c r="I120" s="88">
        <v>4.1469279099290901</v>
      </c>
      <c r="J120" s="88">
        <v>0.629725591587175</v>
      </c>
      <c r="K120" s="94">
        <v>4.1469279099290901</v>
      </c>
      <c r="L120" s="94">
        <v>0.629725591587175</v>
      </c>
      <c r="M120" s="78">
        <v>3.3772821875640502</v>
      </c>
      <c r="N120" s="78">
        <v>0.176942185898221</v>
      </c>
      <c r="O120" s="78">
        <v>0.34501595667318136</v>
      </c>
    </row>
    <row r="121" spans="1:15" x14ac:dyDescent="0.25">
      <c r="A121" s="88" t="s">
        <v>556</v>
      </c>
      <c r="B121" s="88">
        <v>0.99518822026554798</v>
      </c>
      <c r="C121" s="88">
        <v>0.23581359891344</v>
      </c>
      <c r="D121" s="96">
        <v>0.99518822026554798</v>
      </c>
      <c r="E121" s="96">
        <v>0.23581359891344</v>
      </c>
      <c r="F121" s="87">
        <v>0.30270657655462702</v>
      </c>
      <c r="G121" s="87">
        <v>1.2975844564566999E-2</v>
      </c>
      <c r="H121" s="87">
        <v>0.18090482839909933</v>
      </c>
      <c r="I121" s="88">
        <v>3.2837463839654202</v>
      </c>
      <c r="J121" s="88">
        <v>0.70944147950053305</v>
      </c>
      <c r="K121" s="94">
        <v>3.2837463839654202</v>
      </c>
      <c r="L121" s="94">
        <v>0.70944147950053305</v>
      </c>
      <c r="M121" s="78">
        <v>3.3035164369606398</v>
      </c>
      <c r="N121" s="78">
        <v>0.11985003914061</v>
      </c>
      <c r="O121" s="78">
        <v>0.16792476089954267</v>
      </c>
    </row>
    <row r="122" spans="1:15" x14ac:dyDescent="0.25">
      <c r="A122" s="88" t="s">
        <v>557</v>
      </c>
      <c r="B122" s="88">
        <v>3.9325331782833102</v>
      </c>
      <c r="C122" s="88">
        <v>0.39815301800313102</v>
      </c>
      <c r="D122" s="96">
        <v>3.9325331782833102</v>
      </c>
      <c r="E122" s="96">
        <v>0.39815301800313102</v>
      </c>
      <c r="F122" s="87">
        <v>0.35181841999799601</v>
      </c>
      <c r="G122" s="87">
        <v>2.5044192999887999E-2</v>
      </c>
      <c r="H122" s="87">
        <v>0.70308988734409894</v>
      </c>
      <c r="I122" s="88">
        <v>11.1202500092029</v>
      </c>
      <c r="J122" s="88">
        <v>1.0199830221035999</v>
      </c>
      <c r="K122" s="94">
        <v>11.1202500092029</v>
      </c>
      <c r="L122" s="94">
        <v>1.0199830221035999</v>
      </c>
      <c r="M122" s="78">
        <v>2.8212614083185699</v>
      </c>
      <c r="N122" s="78">
        <v>0.201695716070244</v>
      </c>
      <c r="O122" s="78">
        <v>0.77942611743961265</v>
      </c>
    </row>
  </sheetData>
  <mergeCells count="5">
    <mergeCell ref="R3:V3"/>
    <mergeCell ref="D1:S1"/>
    <mergeCell ref="D3:I3"/>
    <mergeCell ref="K3:Q3"/>
    <mergeCell ref="T1:V1"/>
  </mergeCells>
  <conditionalFormatting sqref="AI4:AI24">
    <cfRule type="cellIs" dxfId="28" priority="5" operator="greaterThan">
      <formula>500</formula>
    </cfRule>
  </conditionalFormatting>
  <conditionalFormatting sqref="AK1 AK3">
    <cfRule type="cellIs" dxfId="27" priority="4" operator="greaterThan">
      <formula>500</formula>
    </cfRule>
  </conditionalFormatting>
  <conditionalFormatting sqref="AI36">
    <cfRule type="cellIs" dxfId="26" priority="3" operator="greaterThan">
      <formula>500</formula>
    </cfRule>
  </conditionalFormatting>
  <conditionalFormatting sqref="AI51">
    <cfRule type="cellIs" dxfId="25" priority="2" operator="greaterThan">
      <formula>500</formula>
    </cfRule>
  </conditionalFormatting>
  <conditionalFormatting sqref="AI82">
    <cfRule type="cellIs" dxfId="0" priority="1" operator="greaterThan">
      <formula>500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31" workbookViewId="0">
      <selection activeCell="U34" sqref="U34"/>
    </sheetView>
  </sheetViews>
  <sheetFormatPr defaultRowHeight="15" x14ac:dyDescent="0.25"/>
  <cols>
    <col min="5" max="5" width="10.5703125" bestFit="1" customWidth="1"/>
    <col min="15" max="15" width="12" bestFit="1" customWidth="1"/>
  </cols>
  <sheetData>
    <row r="1" spans="1:26" ht="15.75" thickBot="1" x14ac:dyDescent="0.3">
      <c r="A1" s="1"/>
      <c r="B1" s="2" t="s">
        <v>0</v>
      </c>
      <c r="C1" s="3" t="s">
        <v>280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6" ht="15.75" thickBot="1" x14ac:dyDescent="0.3">
      <c r="A2" s="5" t="s">
        <v>2</v>
      </c>
      <c r="B2" s="6">
        <v>1645</v>
      </c>
      <c r="C2" s="7">
        <v>12</v>
      </c>
      <c r="D2" t="s">
        <v>281</v>
      </c>
    </row>
    <row r="3" spans="1:26" ht="15.75" thickBot="1" x14ac:dyDescent="0.3">
      <c r="A3" s="9" t="s">
        <v>7</v>
      </c>
      <c r="B3" s="10">
        <v>1597</v>
      </c>
      <c r="C3" s="11">
        <v>7.1</v>
      </c>
      <c r="D3" s="130" t="s">
        <v>3</v>
      </c>
      <c r="E3" s="130"/>
      <c r="F3" s="130"/>
      <c r="G3" s="130"/>
      <c r="H3" s="130"/>
      <c r="I3" s="130"/>
      <c r="J3" s="8"/>
      <c r="K3" s="130" t="s">
        <v>4</v>
      </c>
      <c r="L3" s="130"/>
      <c r="M3" s="130"/>
      <c r="N3" s="130"/>
      <c r="O3" s="130"/>
      <c r="P3" s="130"/>
      <c r="Q3" s="130"/>
      <c r="R3" s="129" t="s">
        <v>5</v>
      </c>
      <c r="S3" s="129"/>
      <c r="T3" s="129"/>
      <c r="U3" s="129"/>
      <c r="V3" s="129"/>
    </row>
    <row r="4" spans="1:26" ht="15.75" thickBot="1" x14ac:dyDescent="0.3">
      <c r="B4" s="4" t="s">
        <v>8</v>
      </c>
      <c r="C4" s="4"/>
      <c r="D4" s="80" t="s">
        <v>9</v>
      </c>
      <c r="E4" s="80"/>
      <c r="F4" s="12"/>
      <c r="G4" s="13"/>
      <c r="H4" s="14"/>
      <c r="I4" s="4" t="s">
        <v>8</v>
      </c>
      <c r="J4" s="4"/>
      <c r="K4" s="15" t="s">
        <v>9</v>
      </c>
      <c r="L4" s="15"/>
      <c r="M4" s="15"/>
      <c r="N4" s="15"/>
      <c r="O4" s="16"/>
      <c r="P4" s="4" t="s">
        <v>8</v>
      </c>
      <c r="Q4" s="4"/>
      <c r="R4" s="4" t="s">
        <v>9</v>
      </c>
      <c r="S4" s="4"/>
      <c r="T4" s="17"/>
      <c r="U4" s="17"/>
      <c r="V4" s="18"/>
    </row>
    <row r="5" spans="1:26" ht="17.25" x14ac:dyDescent="0.25">
      <c r="A5" s="19" t="s">
        <v>10</v>
      </c>
      <c r="B5" s="21" t="s">
        <v>11</v>
      </c>
      <c r="C5" s="22" t="s">
        <v>12</v>
      </c>
      <c r="D5" s="23" t="s">
        <v>13</v>
      </c>
      <c r="E5" s="24" t="s">
        <v>12</v>
      </c>
      <c r="F5" s="25" t="s">
        <v>14</v>
      </c>
      <c r="G5" s="26" t="s">
        <v>12</v>
      </c>
      <c r="H5" s="27" t="s">
        <v>15</v>
      </c>
      <c r="I5" s="22" t="s">
        <v>16</v>
      </c>
      <c r="J5" s="28" t="s">
        <v>12</v>
      </c>
      <c r="K5" s="29" t="s">
        <v>17</v>
      </c>
      <c r="L5" s="30" t="s">
        <v>12</v>
      </c>
      <c r="M5" s="31" t="s">
        <v>18</v>
      </c>
      <c r="N5" s="32" t="s">
        <v>12</v>
      </c>
      <c r="O5" s="33" t="s">
        <v>15</v>
      </c>
      <c r="P5" s="20" t="s">
        <v>19</v>
      </c>
      <c r="Q5" s="28" t="s">
        <v>12</v>
      </c>
      <c r="R5" s="34" t="s">
        <v>20</v>
      </c>
      <c r="S5" s="34" t="s">
        <v>12</v>
      </c>
      <c r="T5" s="34" t="s">
        <v>21</v>
      </c>
      <c r="U5" s="34" t="s">
        <v>12</v>
      </c>
      <c r="V5" s="35" t="s">
        <v>22</v>
      </c>
    </row>
    <row r="6" spans="1:26" x14ac:dyDescent="0.25">
      <c r="A6" s="46"/>
      <c r="B6" s="81"/>
      <c r="C6" s="82"/>
      <c r="D6" s="83"/>
      <c r="E6" s="84"/>
      <c r="F6" s="40" t="s">
        <v>35</v>
      </c>
      <c r="G6" s="41"/>
      <c r="H6" s="42"/>
      <c r="I6" s="81" t="s">
        <v>8</v>
      </c>
      <c r="J6" s="82"/>
      <c r="K6" s="85" t="s">
        <v>9</v>
      </c>
      <c r="L6" s="86"/>
      <c r="M6" s="43" t="s">
        <v>35</v>
      </c>
      <c r="N6" s="44">
        <v>1597</v>
      </c>
      <c r="O6" s="45">
        <v>17</v>
      </c>
      <c r="P6" s="81" t="s">
        <v>8</v>
      </c>
      <c r="Q6" s="82"/>
      <c r="R6" s="82" t="s">
        <v>9</v>
      </c>
      <c r="S6" s="43" t="s">
        <v>35</v>
      </c>
      <c r="T6" s="44">
        <v>1518</v>
      </c>
      <c r="U6" s="45">
        <f>T6*SQRT(((14.8/T6)^2)+((0.00000008/0.00001867))^2)</f>
        <v>16.166298481324574</v>
      </c>
    </row>
    <row r="7" spans="1:26" x14ac:dyDescent="0.25">
      <c r="A7" s="88" t="s">
        <v>170</v>
      </c>
      <c r="B7" s="88">
        <v>326.09698398948302</v>
      </c>
      <c r="C7" s="88">
        <v>23.092878891629798</v>
      </c>
      <c r="D7" s="47">
        <f t="shared" ref="D7:D24" si="0">IF(ISNUMBER(B7),(B7*(EXP(B$2*0.00001867)-1)/(EXP(B$3*0.00001867)-1)),"&lt; DL")</f>
        <v>336.04957344470108</v>
      </c>
      <c r="E7" s="48">
        <f>C7</f>
        <v>23.092878891629798</v>
      </c>
      <c r="F7" s="49">
        <v>10.4614421114492</v>
      </c>
      <c r="G7" s="50">
        <v>0.79788786945415802</v>
      </c>
      <c r="H7" s="51">
        <v>0.92849803645580997</v>
      </c>
      <c r="I7" s="88">
        <v>31.129482219349299</v>
      </c>
      <c r="J7" s="88">
        <v>0.78020004096440299</v>
      </c>
      <c r="K7" s="54">
        <f t="shared" ref="K7:K24" si="1">IF(ISNUMBER(I7),(I7*(EXP(B$2*0.00001867)-1)/(EXP(B$3*0.00001867)-1)),"&lt; DL")</f>
        <v>32.079564470010922</v>
      </c>
      <c r="L7" s="55">
        <f>J7</f>
        <v>0.78020004096440299</v>
      </c>
      <c r="M7" s="56">
        <v>9.5649640152421E-2</v>
      </c>
      <c r="N7" s="56">
        <v>9.0344029433200006E-3</v>
      </c>
      <c r="O7" s="57">
        <v>0.26534930567884418</v>
      </c>
      <c r="P7" s="109"/>
      <c r="Q7" s="109"/>
      <c r="R7" s="110"/>
      <c r="S7" s="110"/>
      <c r="T7" s="111"/>
      <c r="U7" s="111"/>
      <c r="V7" s="61"/>
      <c r="Y7" s="58"/>
    </row>
    <row r="8" spans="1:26" x14ac:dyDescent="0.25">
      <c r="A8" s="88" t="s">
        <v>171</v>
      </c>
      <c r="B8" s="88">
        <v>61.0364626634411</v>
      </c>
      <c r="C8" s="88">
        <v>5.6375817463279603</v>
      </c>
      <c r="D8" s="68">
        <f t="shared" si="0"/>
        <v>62.899316000065546</v>
      </c>
      <c r="E8" s="69">
        <f t="shared" ref="E8:E33" si="2">C8</f>
        <v>5.6375817463279603</v>
      </c>
      <c r="F8" s="70">
        <v>2.1768602804875501</v>
      </c>
      <c r="G8" s="71">
        <v>0.19613829757967999</v>
      </c>
      <c r="H8" s="14">
        <v>0.97550241815580441</v>
      </c>
      <c r="I8" s="88">
        <v>27.904027739770399</v>
      </c>
      <c r="J8" s="88">
        <v>0.937875289794736</v>
      </c>
      <c r="K8" s="73">
        <f t="shared" si="1"/>
        <v>28.755668036602792</v>
      </c>
      <c r="L8" s="74">
        <f t="shared" ref="L8:L33" si="3">J8</f>
        <v>0.937875289794736</v>
      </c>
      <c r="M8" s="75">
        <v>0.45602785832461001</v>
      </c>
      <c r="N8" s="75">
        <v>6.8355793531200998E-2</v>
      </c>
      <c r="O8" s="76">
        <v>0.22423027185855945</v>
      </c>
      <c r="P8" s="109"/>
      <c r="Q8" s="109"/>
      <c r="R8" s="112"/>
      <c r="S8" s="112"/>
      <c r="T8" s="113"/>
      <c r="U8" s="113"/>
      <c r="V8" s="92"/>
    </row>
    <row r="9" spans="1:26" x14ac:dyDescent="0.25">
      <c r="A9" s="88" t="s">
        <v>172</v>
      </c>
      <c r="B9" s="88">
        <v>252.23383391120299</v>
      </c>
      <c r="C9" s="88">
        <v>32.854529895390499</v>
      </c>
      <c r="D9" s="68">
        <f t="shared" si="0"/>
        <v>259.93209522267477</v>
      </c>
      <c r="E9" s="69">
        <f t="shared" si="2"/>
        <v>32.854529895390499</v>
      </c>
      <c r="F9" s="70">
        <v>7.9950085383770704</v>
      </c>
      <c r="G9" s="71">
        <v>1.0167559696770501</v>
      </c>
      <c r="H9" s="14">
        <v>0.97635079181635953</v>
      </c>
      <c r="I9" s="88">
        <v>31.3115638627823</v>
      </c>
      <c r="J9" s="88">
        <v>0.91070436706462099</v>
      </c>
      <c r="K9" s="73">
        <f t="shared" si="1"/>
        <v>32.26720330634479</v>
      </c>
      <c r="L9" s="74">
        <f t="shared" si="3"/>
        <v>0.91070436706462099</v>
      </c>
      <c r="M9" s="75">
        <v>0.123533648154269</v>
      </c>
      <c r="N9" s="75">
        <v>1.7103891373219E-2</v>
      </c>
      <c r="O9" s="76">
        <v>0.21006949790858631</v>
      </c>
      <c r="P9" s="109"/>
      <c r="Q9" s="109"/>
      <c r="R9" s="112"/>
      <c r="S9" s="112"/>
      <c r="T9" s="113"/>
      <c r="U9" s="113"/>
      <c r="V9" s="92"/>
    </row>
    <row r="10" spans="1:26" x14ac:dyDescent="0.25">
      <c r="A10" s="88" t="s">
        <v>173</v>
      </c>
      <c r="B10" s="88">
        <v>619.42885721477899</v>
      </c>
      <c r="C10" s="88">
        <v>88.216726451206</v>
      </c>
      <c r="D10" s="68">
        <f t="shared" si="0"/>
        <v>638.33403394211848</v>
      </c>
      <c r="E10" s="69">
        <f t="shared" si="2"/>
        <v>88.216726451206</v>
      </c>
      <c r="F10" s="70">
        <v>19.672393361373398</v>
      </c>
      <c r="G10" s="71">
        <v>2.5489401690732199</v>
      </c>
      <c r="H10" s="14">
        <v>0.90979372607013942</v>
      </c>
      <c r="I10" s="88">
        <v>31.4840255144805</v>
      </c>
      <c r="J10" s="88">
        <v>0.88396829571647295</v>
      </c>
      <c r="K10" s="73">
        <f t="shared" si="1"/>
        <v>32.444928545565695</v>
      </c>
      <c r="L10" s="74">
        <f t="shared" si="3"/>
        <v>0.88396829571647295</v>
      </c>
      <c r="M10" s="75">
        <v>5.0909341032038001E-2</v>
      </c>
      <c r="N10" s="75">
        <v>8.2626371170409999E-3</v>
      </c>
      <c r="O10" s="76">
        <v>0.17299168515416163</v>
      </c>
      <c r="P10" s="109"/>
      <c r="Q10" s="109"/>
      <c r="R10" s="112"/>
      <c r="S10" s="112"/>
      <c r="T10" s="113"/>
      <c r="U10" s="113"/>
      <c r="V10" s="92"/>
    </row>
    <row r="11" spans="1:26" x14ac:dyDescent="0.25">
      <c r="A11" s="88" t="s">
        <v>174</v>
      </c>
      <c r="B11" s="88">
        <v>687.27415406652699</v>
      </c>
      <c r="C11" s="88">
        <v>83.262137151674096</v>
      </c>
      <c r="D11" s="68">
        <f t="shared" si="0"/>
        <v>708.2499920363349</v>
      </c>
      <c r="E11" s="69">
        <f t="shared" si="2"/>
        <v>83.262137151674096</v>
      </c>
      <c r="F11" s="70">
        <v>21.5583986514267</v>
      </c>
      <c r="G11" s="71">
        <v>2.70641431244057</v>
      </c>
      <c r="H11" s="14">
        <v>0.96502765486825959</v>
      </c>
      <c r="I11" s="88">
        <v>31.979781214753299</v>
      </c>
      <c r="J11" s="88">
        <v>0.88692846552973303</v>
      </c>
      <c r="K11" s="73">
        <f t="shared" si="1"/>
        <v>32.955814876286333</v>
      </c>
      <c r="L11" s="74">
        <f t="shared" si="3"/>
        <v>0.88692846552973303</v>
      </c>
      <c r="M11" s="75">
        <v>4.6752816719151997E-2</v>
      </c>
      <c r="N11" s="75">
        <v>5.930063269262E-3</v>
      </c>
      <c r="O11" s="76">
        <v>0.21865608069005196</v>
      </c>
      <c r="P11" s="109"/>
      <c r="Q11" s="109"/>
      <c r="R11" s="112"/>
      <c r="S11" s="112"/>
      <c r="T11" s="113"/>
      <c r="U11" s="113"/>
      <c r="V11" s="92"/>
    </row>
    <row r="12" spans="1:26" x14ac:dyDescent="0.25">
      <c r="A12" s="88" t="s">
        <v>175</v>
      </c>
      <c r="B12" s="88">
        <v>72.382785194989296</v>
      </c>
      <c r="C12" s="88">
        <v>8.7695624526615994</v>
      </c>
      <c r="D12" s="68">
        <f t="shared" si="0"/>
        <v>74.591932105388807</v>
      </c>
      <c r="E12" s="69">
        <f t="shared" si="2"/>
        <v>8.7695624526615994</v>
      </c>
      <c r="F12" s="70">
        <v>2.56164668030079</v>
      </c>
      <c r="G12" s="71">
        <v>0.28821964972228897</v>
      </c>
      <c r="H12" s="14">
        <v>0.92867065439701935</v>
      </c>
      <c r="I12" s="88">
        <v>28.440525649576699</v>
      </c>
      <c r="J12" s="88">
        <v>0.88874867672554403</v>
      </c>
      <c r="K12" s="73">
        <f t="shared" si="1"/>
        <v>29.308540042773188</v>
      </c>
      <c r="L12" s="74">
        <f t="shared" si="3"/>
        <v>0.88874867672554403</v>
      </c>
      <c r="M12" s="75">
        <v>0.39592670909267302</v>
      </c>
      <c r="N12" s="75">
        <v>5.1299342717346E-2</v>
      </c>
      <c r="O12" s="76">
        <v>0.24118169755471724</v>
      </c>
      <c r="P12" s="109"/>
      <c r="Q12" s="109"/>
      <c r="R12" s="112"/>
      <c r="S12" s="112"/>
      <c r="T12" s="113"/>
      <c r="U12" s="113"/>
      <c r="V12" s="92"/>
      <c r="Y12" s="39"/>
      <c r="Z12" s="77"/>
    </row>
    <row r="13" spans="1:26" x14ac:dyDescent="0.25">
      <c r="A13" s="88" t="s">
        <v>176</v>
      </c>
      <c r="B13" s="88">
        <v>128.080871389262</v>
      </c>
      <c r="C13" s="88">
        <v>15.0354140253949</v>
      </c>
      <c r="D13" s="68">
        <f t="shared" si="0"/>
        <v>131.98994259381206</v>
      </c>
      <c r="E13" s="69">
        <f t="shared" si="2"/>
        <v>15.0354140253949</v>
      </c>
      <c r="F13" s="70">
        <v>4.1766958599683504</v>
      </c>
      <c r="G13" s="71">
        <v>0.51512377525151898</v>
      </c>
      <c r="H13" s="14">
        <v>0.95181462774385428</v>
      </c>
      <c r="I13" s="88">
        <v>30.840156737719202</v>
      </c>
      <c r="J13" s="88">
        <v>1.2513010252330601</v>
      </c>
      <c r="K13" s="73">
        <f t="shared" si="1"/>
        <v>31.781408677525537</v>
      </c>
      <c r="L13" s="74">
        <f t="shared" si="3"/>
        <v>1.2513010252330601</v>
      </c>
      <c r="M13" s="75">
        <v>0.24245387924005099</v>
      </c>
      <c r="N13" s="75">
        <v>2.6294825700677E-2</v>
      </c>
      <c r="O13" s="76">
        <v>0.37411408964278081</v>
      </c>
      <c r="P13" s="109"/>
      <c r="Q13" s="109"/>
      <c r="R13" s="112"/>
      <c r="S13" s="112"/>
      <c r="T13" s="113"/>
      <c r="U13" s="113"/>
      <c r="V13" s="92"/>
    </row>
    <row r="14" spans="1:26" x14ac:dyDescent="0.25">
      <c r="A14" s="88" t="s">
        <v>177</v>
      </c>
      <c r="B14" s="88">
        <v>879.52405657845497</v>
      </c>
      <c r="C14" s="88">
        <v>146.296089593955</v>
      </c>
      <c r="D14" s="68">
        <f t="shared" si="0"/>
        <v>906.36742613073409</v>
      </c>
      <c r="E14" s="69">
        <f t="shared" si="2"/>
        <v>146.296089593955</v>
      </c>
      <c r="F14" s="70">
        <v>27.7124313991173</v>
      </c>
      <c r="G14" s="71">
        <v>4.72587391351645</v>
      </c>
      <c r="H14" s="14">
        <v>0.9753881964958987</v>
      </c>
      <c r="I14" s="88">
        <v>31.660441631527899</v>
      </c>
      <c r="J14" s="88">
        <v>1.2178373147107899</v>
      </c>
      <c r="K14" s="73">
        <f t="shared" si="1"/>
        <v>32.62672894174618</v>
      </c>
      <c r="L14" s="74">
        <f t="shared" si="3"/>
        <v>1.2178373147107899</v>
      </c>
      <c r="M14" s="78">
        <v>3.6001865429140002E-2</v>
      </c>
      <c r="N14" s="78">
        <v>6.1404804397389998E-3</v>
      </c>
      <c r="O14" s="79">
        <v>0.22552513952595996</v>
      </c>
      <c r="P14" s="109"/>
      <c r="Q14" s="109"/>
      <c r="R14" s="112"/>
      <c r="S14" s="112"/>
      <c r="T14" s="113"/>
      <c r="U14" s="113"/>
      <c r="V14" s="92"/>
    </row>
    <row r="15" spans="1:26" x14ac:dyDescent="0.25">
      <c r="A15" s="88" t="s">
        <v>178</v>
      </c>
      <c r="B15" s="88">
        <v>1265.10175071043</v>
      </c>
      <c r="C15" s="88">
        <v>216.39881721094301</v>
      </c>
      <c r="D15" s="68">
        <f t="shared" si="0"/>
        <v>1303.7130809651881</v>
      </c>
      <c r="E15" s="69">
        <f t="shared" si="2"/>
        <v>216.39881721094301</v>
      </c>
      <c r="F15" s="70">
        <v>39.672127422236898</v>
      </c>
      <c r="G15" s="71">
        <v>6.90573745598891</v>
      </c>
      <c r="H15" s="14">
        <v>0.98266356331432425</v>
      </c>
      <c r="I15" s="88">
        <v>31.786880783941498</v>
      </c>
      <c r="J15" s="88">
        <v>1.05427038554357</v>
      </c>
      <c r="K15" s="73">
        <f t="shared" si="1"/>
        <v>32.757027059549905</v>
      </c>
      <c r="L15" s="74">
        <f t="shared" si="3"/>
        <v>1.05427038554357</v>
      </c>
      <c r="M15" s="78">
        <v>2.5111859591380001E-2</v>
      </c>
      <c r="N15" s="78">
        <v>4.370992886897E-3</v>
      </c>
      <c r="O15" s="79">
        <v>0.19054733053637629</v>
      </c>
      <c r="P15" s="109"/>
      <c r="Q15" s="109"/>
      <c r="R15" s="112"/>
      <c r="S15" s="112"/>
      <c r="T15" s="113"/>
      <c r="U15" s="113"/>
      <c r="V15" s="92"/>
    </row>
    <row r="16" spans="1:26" x14ac:dyDescent="0.25">
      <c r="A16" s="88" t="s">
        <v>179</v>
      </c>
      <c r="B16" s="88">
        <v>182.04518149456501</v>
      </c>
      <c r="C16" s="88">
        <v>44.667762701757297</v>
      </c>
      <c r="D16" s="68">
        <f t="shared" si="0"/>
        <v>187.60126156482565</v>
      </c>
      <c r="E16" s="69">
        <f t="shared" si="2"/>
        <v>44.667762701757297</v>
      </c>
      <c r="F16" s="70">
        <v>5.7465700878890704</v>
      </c>
      <c r="G16" s="71">
        <v>2.1141591864983398</v>
      </c>
      <c r="H16" s="14">
        <v>0.66693887930974571</v>
      </c>
      <c r="I16" s="88">
        <v>30.305975208124501</v>
      </c>
      <c r="J16" s="88">
        <v>0.83421521724710601</v>
      </c>
      <c r="K16" s="73">
        <f t="shared" si="1"/>
        <v>31.230923748268641</v>
      </c>
      <c r="L16" s="74">
        <f t="shared" si="3"/>
        <v>0.83421521724710601</v>
      </c>
      <c r="M16" s="78">
        <v>0.16030197048370501</v>
      </c>
      <c r="N16" s="78">
        <v>9.9602739255190004E-3</v>
      </c>
      <c r="O16" s="79">
        <v>0.44301397104432083</v>
      </c>
      <c r="P16" s="109"/>
      <c r="Q16" s="109"/>
      <c r="R16" s="112"/>
      <c r="S16" s="112"/>
      <c r="T16" s="113"/>
      <c r="U16" s="113"/>
      <c r="V16" s="92"/>
    </row>
    <row r="17" spans="1:22" x14ac:dyDescent="0.25">
      <c r="A17" s="88" t="s">
        <v>180</v>
      </c>
      <c r="B17" s="88">
        <v>247.47650352967301</v>
      </c>
      <c r="C17" s="88">
        <v>34.061276662623399</v>
      </c>
      <c r="D17" s="68">
        <f t="shared" si="0"/>
        <v>255.02956952038176</v>
      </c>
      <c r="E17" s="69">
        <f t="shared" si="2"/>
        <v>34.061276662623399</v>
      </c>
      <c r="F17" s="70">
        <v>7.9142395063041802</v>
      </c>
      <c r="G17" s="71">
        <v>1.0741135314413299</v>
      </c>
      <c r="H17" s="14">
        <v>0.98608430927721336</v>
      </c>
      <c r="I17" s="88">
        <v>31.168708085976501</v>
      </c>
      <c r="J17" s="88">
        <v>0.87957625777825099</v>
      </c>
      <c r="K17" s="73">
        <f t="shared" si="1"/>
        <v>32.119987523259688</v>
      </c>
      <c r="L17" s="74">
        <f t="shared" si="3"/>
        <v>0.87957625777825099</v>
      </c>
      <c r="M17" s="78">
        <v>0.12585336585537699</v>
      </c>
      <c r="N17" s="78">
        <v>1.3380930522894E-2</v>
      </c>
      <c r="O17" s="79">
        <v>0.26541973770852612</v>
      </c>
      <c r="P17" s="109"/>
      <c r="Q17" s="109"/>
      <c r="R17" s="112"/>
      <c r="S17" s="112"/>
      <c r="T17" s="113"/>
      <c r="U17" s="113"/>
      <c r="V17" s="92"/>
    </row>
    <row r="18" spans="1:22" x14ac:dyDescent="0.25">
      <c r="A18" s="88" t="s">
        <v>181</v>
      </c>
      <c r="B18" s="88">
        <v>238.62469057824299</v>
      </c>
      <c r="C18" s="88">
        <v>26.8286686781802</v>
      </c>
      <c r="D18" s="68">
        <f t="shared" si="0"/>
        <v>245.90759626522197</v>
      </c>
      <c r="E18" s="69">
        <f t="shared" si="2"/>
        <v>26.8286686781802</v>
      </c>
      <c r="F18" s="70">
        <v>7.6064463063088699</v>
      </c>
      <c r="G18" s="71">
        <v>0.869233237890641</v>
      </c>
      <c r="H18" s="14">
        <v>0.98385075505611463</v>
      </c>
      <c r="I18" s="88">
        <v>31.155479257844799</v>
      </c>
      <c r="J18" s="88">
        <v>0.81424077851038701</v>
      </c>
      <c r="K18" s="73">
        <f t="shared" si="1"/>
        <v>32.106354946851148</v>
      </c>
      <c r="L18" s="74">
        <f t="shared" si="3"/>
        <v>0.81424077851038701</v>
      </c>
      <c r="M18" s="78">
        <v>0.130182874148325</v>
      </c>
      <c r="N18" s="78">
        <v>2.3336586144142999E-2</v>
      </c>
      <c r="O18" s="79">
        <v>0.14579241959033218</v>
      </c>
      <c r="P18" s="109"/>
      <c r="Q18" s="109"/>
      <c r="R18" s="112"/>
      <c r="S18" s="112"/>
      <c r="T18" s="113"/>
      <c r="U18" s="113"/>
      <c r="V18" s="92"/>
    </row>
    <row r="19" spans="1:22" x14ac:dyDescent="0.25">
      <c r="A19" s="88" t="s">
        <v>182</v>
      </c>
      <c r="B19" s="88">
        <v>43.994405966930003</v>
      </c>
      <c r="C19" s="88">
        <v>6.0795773398758604</v>
      </c>
      <c r="D19" s="68">
        <f t="shared" si="0"/>
        <v>45.337130010428581</v>
      </c>
      <c r="E19" s="69">
        <f t="shared" si="2"/>
        <v>6.0795773398758604</v>
      </c>
      <c r="F19" s="70">
        <v>1.67808042032848</v>
      </c>
      <c r="G19" s="71">
        <v>0.20616727939755</v>
      </c>
      <c r="H19" s="14">
        <v>0.88905993670684424</v>
      </c>
      <c r="I19" s="88">
        <v>26.270816363341101</v>
      </c>
      <c r="J19" s="88">
        <v>0.84622094249208202</v>
      </c>
      <c r="K19" s="73">
        <f t="shared" si="1"/>
        <v>27.072610500530029</v>
      </c>
      <c r="L19" s="74">
        <f t="shared" si="3"/>
        <v>0.84622094249208202</v>
      </c>
      <c r="M19" s="78">
        <v>0.59941666602092503</v>
      </c>
      <c r="N19" s="78">
        <v>6.2661644558508006E-2</v>
      </c>
      <c r="O19" s="79">
        <v>0.30813229988588159</v>
      </c>
      <c r="P19" s="109"/>
      <c r="Q19" s="109"/>
      <c r="R19" s="112"/>
      <c r="S19" s="112"/>
      <c r="T19" s="113"/>
      <c r="U19" s="113"/>
      <c r="V19" s="92"/>
    </row>
    <row r="20" spans="1:22" x14ac:dyDescent="0.25">
      <c r="A20" s="88" t="s">
        <v>183</v>
      </c>
      <c r="B20" s="88">
        <v>151.63814444443099</v>
      </c>
      <c r="C20" s="88">
        <v>15.1644388139397</v>
      </c>
      <c r="D20" s="68">
        <f t="shared" si="0"/>
        <v>156.26619153319263</v>
      </c>
      <c r="E20" s="69">
        <f t="shared" si="2"/>
        <v>15.1644388139397</v>
      </c>
      <c r="F20" s="70">
        <v>5.2707835634372699</v>
      </c>
      <c r="G20" s="71">
        <v>0.62062426468745902</v>
      </c>
      <c r="H20" s="14">
        <v>0.84930623690795914</v>
      </c>
      <c r="I20" s="88">
        <v>28.732635004425099</v>
      </c>
      <c r="J20" s="88">
        <v>1.1937929180817901</v>
      </c>
      <c r="K20" s="73">
        <f t="shared" si="1"/>
        <v>29.609564673222323</v>
      </c>
      <c r="L20" s="74">
        <f t="shared" si="3"/>
        <v>1.1937929180817901</v>
      </c>
      <c r="M20" s="78">
        <v>0.18965605583114001</v>
      </c>
      <c r="N20" s="78">
        <v>2.6122988817579001E-2</v>
      </c>
      <c r="O20" s="79">
        <v>0.30164587606406462</v>
      </c>
      <c r="P20" s="109"/>
      <c r="Q20" s="109"/>
      <c r="R20" s="112"/>
      <c r="S20" s="112"/>
      <c r="T20" s="113"/>
      <c r="U20" s="113"/>
      <c r="V20" s="92"/>
    </row>
    <row r="21" spans="1:22" x14ac:dyDescent="0.25">
      <c r="A21" s="88" t="s">
        <v>184</v>
      </c>
      <c r="B21" s="88">
        <v>159.565955982519</v>
      </c>
      <c r="C21" s="88">
        <v>14.8115521256771</v>
      </c>
      <c r="D21" s="68">
        <f t="shared" si="0"/>
        <v>164.43596254159417</v>
      </c>
      <c r="E21" s="69">
        <f t="shared" si="2"/>
        <v>14.8115521256771</v>
      </c>
      <c r="F21" s="70">
        <v>5.2670973706418103</v>
      </c>
      <c r="G21" s="71">
        <v>0.52565718121530702</v>
      </c>
      <c r="H21" s="14">
        <v>0.93009878706063298</v>
      </c>
      <c r="I21" s="88">
        <v>30.091724667720499</v>
      </c>
      <c r="J21" s="88">
        <v>1.1083004858341601</v>
      </c>
      <c r="K21" s="73">
        <f t="shared" si="1"/>
        <v>31.010134209425857</v>
      </c>
      <c r="L21" s="74">
        <f t="shared" si="3"/>
        <v>1.1083004858341601</v>
      </c>
      <c r="M21" s="78">
        <v>0.18775940112578399</v>
      </c>
      <c r="N21" s="78">
        <v>1.7069948486266001E-2</v>
      </c>
      <c r="O21" s="79">
        <v>0.40511649354334833</v>
      </c>
      <c r="P21" s="109"/>
      <c r="Q21" s="109"/>
      <c r="R21" s="112"/>
      <c r="S21" s="112"/>
      <c r="T21" s="113"/>
      <c r="U21" s="113"/>
      <c r="V21" s="92"/>
    </row>
    <row r="22" spans="1:22" x14ac:dyDescent="0.25">
      <c r="A22" s="88" t="s">
        <v>185</v>
      </c>
      <c r="B22" s="88">
        <v>150.489320777816</v>
      </c>
      <c r="C22" s="88">
        <v>32.194674270328498</v>
      </c>
      <c r="D22" s="68">
        <f t="shared" si="0"/>
        <v>155.08230538249583</v>
      </c>
      <c r="E22" s="69">
        <f t="shared" si="2"/>
        <v>32.194674270328498</v>
      </c>
      <c r="F22" s="70">
        <v>4.9891934792868797</v>
      </c>
      <c r="G22" s="71">
        <v>1.0528096446464501</v>
      </c>
      <c r="H22" s="14">
        <v>0.98637295344964904</v>
      </c>
      <c r="I22" s="88">
        <v>30.175691865878399</v>
      </c>
      <c r="J22" s="88">
        <v>0.99095514181051103</v>
      </c>
      <c r="K22" s="73">
        <f t="shared" si="1"/>
        <v>31.096664114667846</v>
      </c>
      <c r="L22" s="74">
        <f t="shared" si="3"/>
        <v>0.99095514181051103</v>
      </c>
      <c r="M22" s="78">
        <v>0.20087600602882499</v>
      </c>
      <c r="N22" s="78">
        <v>2.8875094703941E-2</v>
      </c>
      <c r="O22" s="79">
        <v>0.22845538878797453</v>
      </c>
      <c r="P22" s="109"/>
      <c r="Q22" s="109"/>
      <c r="R22" s="112"/>
      <c r="S22" s="112"/>
      <c r="T22" s="113"/>
      <c r="U22" s="113"/>
      <c r="V22" s="92"/>
    </row>
    <row r="23" spans="1:22" x14ac:dyDescent="0.25">
      <c r="A23" s="88" t="s">
        <v>186</v>
      </c>
      <c r="B23" s="88">
        <v>1280.6274565777601</v>
      </c>
      <c r="C23" s="88">
        <v>275.09051259247201</v>
      </c>
      <c r="D23" s="68">
        <f t="shared" si="0"/>
        <v>1319.7126365891447</v>
      </c>
      <c r="E23" s="69">
        <f t="shared" si="2"/>
        <v>275.09051259247201</v>
      </c>
      <c r="F23" s="70">
        <v>39.506744766699804</v>
      </c>
      <c r="G23" s="71">
        <v>11.9660321031532</v>
      </c>
      <c r="H23" s="14">
        <v>0.70920842593336164</v>
      </c>
      <c r="I23" s="88">
        <v>32.343749981199899</v>
      </c>
      <c r="J23" s="88">
        <v>0.91565028881024702</v>
      </c>
      <c r="K23" s="73">
        <f t="shared" si="1"/>
        <v>33.33089209170614</v>
      </c>
      <c r="L23" s="74">
        <f t="shared" si="3"/>
        <v>0.91565028881024702</v>
      </c>
      <c r="M23" s="78">
        <v>2.5243347073124998E-2</v>
      </c>
      <c r="N23" s="78">
        <v>3.7221225987649998E-3</v>
      </c>
      <c r="O23" s="79">
        <v>0.19199748074263495</v>
      </c>
      <c r="P23" s="109"/>
      <c r="Q23" s="109"/>
      <c r="R23" s="112"/>
      <c r="S23" s="112"/>
      <c r="T23" s="113"/>
      <c r="U23" s="113"/>
      <c r="V23" s="92"/>
    </row>
    <row r="24" spans="1:22" x14ac:dyDescent="0.25">
      <c r="A24" s="88" t="s">
        <v>187</v>
      </c>
      <c r="B24" s="88">
        <v>558.89358943754905</v>
      </c>
      <c r="C24" s="88">
        <v>51.275453636827002</v>
      </c>
      <c r="D24" s="68">
        <f t="shared" si="0"/>
        <v>575.95120946449333</v>
      </c>
      <c r="E24" s="69">
        <f t="shared" si="2"/>
        <v>51.275453636827002</v>
      </c>
      <c r="F24" s="70">
        <v>17.735285613534302</v>
      </c>
      <c r="G24" s="71">
        <v>1.6637801481885199</v>
      </c>
      <c r="H24" s="14">
        <v>0.97796346766454201</v>
      </c>
      <c r="I24" s="88">
        <v>31.615462260735601</v>
      </c>
      <c r="J24" s="88">
        <v>0.83508164926760498</v>
      </c>
      <c r="K24" s="73">
        <f t="shared" si="1"/>
        <v>32.580376785453161</v>
      </c>
      <c r="L24" s="74">
        <f t="shared" si="3"/>
        <v>0.83508164926760498</v>
      </c>
      <c r="M24" s="78">
        <v>5.6734264288251998E-2</v>
      </c>
      <c r="N24" s="78">
        <v>5.5348325846140004E-3</v>
      </c>
      <c r="O24" s="79">
        <v>0.2707511702930418</v>
      </c>
      <c r="P24" s="109"/>
      <c r="Q24" s="109"/>
      <c r="R24" s="112"/>
      <c r="S24" s="112"/>
      <c r="T24" s="113"/>
      <c r="U24" s="113"/>
      <c r="V24" s="92"/>
    </row>
    <row r="25" spans="1:22" x14ac:dyDescent="0.25">
      <c r="A25" s="88" t="s">
        <v>188</v>
      </c>
      <c r="B25" s="88">
        <v>527.95523330136405</v>
      </c>
      <c r="C25" s="88">
        <v>87.820234388353299</v>
      </c>
      <c r="D25" s="68">
        <f t="shared" ref="D25:D33" si="4">IF(ISNUMBER(B25),(B25*(EXP(B$2*0.00001867)-1)/(EXP(B$3*0.00001867)-1)),"&lt; DL")</f>
        <v>544.06860430988525</v>
      </c>
      <c r="E25" s="69">
        <f t="shared" si="2"/>
        <v>87.820234388353299</v>
      </c>
      <c r="F25" s="87">
        <v>16.4241217331966</v>
      </c>
      <c r="G25" s="87">
        <v>5.5969814747718001</v>
      </c>
      <c r="H25" s="87">
        <v>0.48811907387044073</v>
      </c>
      <c r="I25" s="88">
        <v>32.299214931048603</v>
      </c>
      <c r="J25" s="88">
        <v>0.854878822599758</v>
      </c>
      <c r="K25" s="73">
        <f t="shared" ref="K25:K33" si="5">IF(ISNUMBER(I25),(I25*(EXP(B$2*0.00001867)-1)/(EXP(B$3*0.00001867)-1)),"&lt; DL")</f>
        <v>33.284997816869293</v>
      </c>
      <c r="L25" s="74">
        <f t="shared" si="3"/>
        <v>0.854878822599758</v>
      </c>
      <c r="M25" s="78">
        <v>6.1436527582760997E-2</v>
      </c>
      <c r="N25" s="78">
        <v>5.5527653132410003E-3</v>
      </c>
      <c r="O25" s="78">
        <v>0.29283968768436952</v>
      </c>
      <c r="P25" s="109"/>
      <c r="Q25" s="109"/>
      <c r="R25" s="112"/>
      <c r="S25" s="112"/>
      <c r="T25" s="113"/>
      <c r="U25" s="113"/>
      <c r="V25" s="92"/>
    </row>
    <row r="26" spans="1:22" x14ac:dyDescent="0.25">
      <c r="A26" s="88" t="s">
        <v>189</v>
      </c>
      <c r="B26" s="88">
        <v>579.70088774629596</v>
      </c>
      <c r="C26" s="88">
        <v>1136.1067348665099</v>
      </c>
      <c r="D26" s="68">
        <f t="shared" si="4"/>
        <v>597.39355350474534</v>
      </c>
      <c r="E26" s="69">
        <f t="shared" si="2"/>
        <v>1136.1067348665099</v>
      </c>
      <c r="F26" s="87">
        <v>18.655891707577599</v>
      </c>
      <c r="G26" s="87">
        <v>6.8226874536186903</v>
      </c>
      <c r="H26" s="87">
        <v>0.18660543802325988</v>
      </c>
      <c r="I26" s="88">
        <v>31.0989713270572</v>
      </c>
      <c r="J26" s="88">
        <v>0.804614300024316</v>
      </c>
      <c r="K26" s="73">
        <f t="shared" si="5"/>
        <v>32.048122375040464</v>
      </c>
      <c r="L26" s="74">
        <f t="shared" si="3"/>
        <v>0.804614300024316</v>
      </c>
      <c r="M26" s="78">
        <v>5.3688210943107002E-2</v>
      </c>
      <c r="N26" s="78">
        <v>5.0411966553720001E-3</v>
      </c>
      <c r="O26" s="78">
        <v>0.27554149828619723</v>
      </c>
      <c r="P26" s="109"/>
      <c r="Q26" s="109"/>
      <c r="R26" s="112"/>
      <c r="S26" s="112"/>
      <c r="T26" s="113"/>
      <c r="U26" s="113"/>
      <c r="V26" s="92"/>
    </row>
    <row r="27" spans="1:22" x14ac:dyDescent="0.25">
      <c r="A27" s="88" t="s">
        <v>190</v>
      </c>
      <c r="B27" s="88">
        <v>48.357048479756301</v>
      </c>
      <c r="C27" s="88">
        <v>7.7969334253790201</v>
      </c>
      <c r="D27" s="68">
        <f t="shared" si="4"/>
        <v>49.832921837728279</v>
      </c>
      <c r="E27" s="69">
        <f t="shared" si="2"/>
        <v>7.7969334253790201</v>
      </c>
      <c r="F27" s="87">
        <v>1.7644751338968301</v>
      </c>
      <c r="G27" s="87">
        <v>0.26530962263127</v>
      </c>
      <c r="H27" s="87">
        <v>0.93255277534861902</v>
      </c>
      <c r="I27" s="88">
        <v>27.2408322725869</v>
      </c>
      <c r="J27" s="88">
        <v>0.80340160024336404</v>
      </c>
      <c r="K27" s="73">
        <f t="shared" si="5"/>
        <v>28.072231621058815</v>
      </c>
      <c r="L27" s="74">
        <f t="shared" si="3"/>
        <v>0.80340160024336404</v>
      </c>
      <c r="M27" s="78">
        <v>0.56207232692018605</v>
      </c>
      <c r="N27" s="78">
        <v>7.6767077409583995E-2</v>
      </c>
      <c r="O27" s="78">
        <v>0.21593821997549911</v>
      </c>
      <c r="P27" s="109"/>
      <c r="Q27" s="109"/>
      <c r="R27" s="112"/>
      <c r="S27" s="112"/>
      <c r="T27" s="113"/>
      <c r="U27" s="113"/>
      <c r="V27" s="92"/>
    </row>
    <row r="28" spans="1:22" x14ac:dyDescent="0.25">
      <c r="A28" s="88" t="s">
        <v>191</v>
      </c>
      <c r="B28" s="88">
        <v>79.053362075547597</v>
      </c>
      <c r="C28" s="88">
        <v>13.4179684946608</v>
      </c>
      <c r="D28" s="68">
        <f t="shared" si="4"/>
        <v>81.466097232331535</v>
      </c>
      <c r="E28" s="69">
        <f t="shared" si="2"/>
        <v>13.4179684946608</v>
      </c>
      <c r="F28" s="87">
        <v>2.6994271215874002</v>
      </c>
      <c r="G28" s="87">
        <v>0.458698882051362</v>
      </c>
      <c r="H28" s="87">
        <v>0.99887317064627934</v>
      </c>
      <c r="I28" s="88">
        <v>28.8845095658119</v>
      </c>
      <c r="J28" s="88">
        <v>0.89141175543936002</v>
      </c>
      <c r="K28" s="73">
        <f t="shared" si="5"/>
        <v>29.766074497222355</v>
      </c>
      <c r="L28" s="74">
        <f t="shared" si="3"/>
        <v>0.89141175543936002</v>
      </c>
      <c r="M28" s="78">
        <v>0.36161835072305298</v>
      </c>
      <c r="N28" s="78">
        <v>7.6108546397575999E-2</v>
      </c>
      <c r="O28" s="78">
        <v>0.14663255187316138</v>
      </c>
      <c r="P28" s="109"/>
      <c r="Q28" s="109"/>
      <c r="R28" s="112"/>
      <c r="S28" s="112"/>
      <c r="T28" s="113"/>
      <c r="U28" s="113"/>
      <c r="V28" s="92"/>
    </row>
    <row r="29" spans="1:22" x14ac:dyDescent="0.25">
      <c r="A29" s="88" t="s">
        <v>192</v>
      </c>
      <c r="B29" s="88">
        <v>476.64305625789899</v>
      </c>
      <c r="C29" s="88">
        <v>37.7317446526488</v>
      </c>
      <c r="D29" s="68">
        <f t="shared" si="4"/>
        <v>491.19036239234725</v>
      </c>
      <c r="E29" s="69">
        <f t="shared" si="2"/>
        <v>37.7317446526488</v>
      </c>
      <c r="F29" s="87">
        <v>14.890665291994701</v>
      </c>
      <c r="G29" s="87">
        <v>1.22944905497877</v>
      </c>
      <c r="H29" s="87">
        <v>0.95877605777544284</v>
      </c>
      <c r="I29" s="88">
        <v>31.829722609227399</v>
      </c>
      <c r="J29" s="88">
        <v>0.80284550128726695</v>
      </c>
      <c r="K29" s="73">
        <f t="shared" si="5"/>
        <v>32.801176431729878</v>
      </c>
      <c r="L29" s="74">
        <f t="shared" si="3"/>
        <v>0.80284550128726695</v>
      </c>
      <c r="M29" s="78">
        <v>6.6564431150865994E-2</v>
      </c>
      <c r="N29" s="78">
        <v>5.8001235851350003E-3</v>
      </c>
      <c r="O29" s="78">
        <v>0.28947036048429509</v>
      </c>
      <c r="P29" s="109"/>
      <c r="Q29" s="109"/>
      <c r="R29" s="112"/>
      <c r="S29" s="112"/>
      <c r="T29" s="113"/>
      <c r="U29" s="113"/>
      <c r="V29" s="92"/>
    </row>
    <row r="30" spans="1:22" x14ac:dyDescent="0.25">
      <c r="A30" s="88" t="s">
        <v>193</v>
      </c>
      <c r="B30" s="88">
        <v>558.46002515150599</v>
      </c>
      <c r="C30" s="88">
        <v>48.328070842260701</v>
      </c>
      <c r="D30" s="68">
        <f t="shared" si="4"/>
        <v>575.50441265084874</v>
      </c>
      <c r="E30" s="69">
        <f t="shared" si="2"/>
        <v>48.328070842260701</v>
      </c>
      <c r="F30" s="87">
        <v>18.091001452588099</v>
      </c>
      <c r="G30" s="87">
        <v>1.6227902692910301</v>
      </c>
      <c r="H30" s="87">
        <v>0.96473399294347795</v>
      </c>
      <c r="I30" s="88">
        <v>30.769326779567901</v>
      </c>
      <c r="J30" s="88">
        <v>0.77127090909674401</v>
      </c>
      <c r="K30" s="73">
        <f t="shared" si="5"/>
        <v>31.708416965266654</v>
      </c>
      <c r="L30" s="74">
        <f t="shared" si="3"/>
        <v>0.77127090909674401</v>
      </c>
      <c r="M30" s="78">
        <v>5.5032582710297998E-2</v>
      </c>
      <c r="N30" s="78">
        <v>5.167256251654E-3</v>
      </c>
      <c r="O30" s="78">
        <v>0.26696163429713143</v>
      </c>
      <c r="P30" s="109"/>
      <c r="Q30" s="109"/>
      <c r="R30" s="112"/>
      <c r="S30" s="112"/>
      <c r="T30" s="113"/>
      <c r="U30" s="113"/>
      <c r="V30" s="92"/>
    </row>
    <row r="31" spans="1:22" x14ac:dyDescent="0.25">
      <c r="A31" s="88" t="s">
        <v>194</v>
      </c>
      <c r="B31" s="88">
        <v>553.13694759886596</v>
      </c>
      <c r="C31" s="88">
        <v>53.874685100784802</v>
      </c>
      <c r="D31" s="68">
        <f t="shared" si="4"/>
        <v>570.01887298380461</v>
      </c>
      <c r="E31" s="69">
        <f t="shared" si="2"/>
        <v>53.874685100784802</v>
      </c>
      <c r="F31" s="87">
        <v>17.500659259150801</v>
      </c>
      <c r="G31" s="87">
        <v>1.6203836483308001</v>
      </c>
      <c r="H31" s="87">
        <v>0.95062967448104119</v>
      </c>
      <c r="I31" s="88">
        <v>31.7108063140378</v>
      </c>
      <c r="J31" s="88">
        <v>0.80468726513886402</v>
      </c>
      <c r="K31" s="73">
        <f t="shared" si="5"/>
        <v>32.678630771278819</v>
      </c>
      <c r="L31" s="74">
        <f t="shared" si="3"/>
        <v>0.80468726513886402</v>
      </c>
      <c r="M31" s="78">
        <v>5.756531215519E-2</v>
      </c>
      <c r="N31" s="78">
        <v>6.7458426800569996E-3</v>
      </c>
      <c r="O31" s="78">
        <v>0.21654317416197877</v>
      </c>
      <c r="P31" s="109"/>
      <c r="Q31" s="109"/>
      <c r="R31" s="112"/>
      <c r="S31" s="112"/>
      <c r="T31" s="113"/>
      <c r="U31" s="113"/>
      <c r="V31" s="92"/>
    </row>
    <row r="32" spans="1:22" x14ac:dyDescent="0.25">
      <c r="A32" s="88" t="s">
        <v>195</v>
      </c>
      <c r="B32" s="88">
        <v>342.32917255619702</v>
      </c>
      <c r="C32" s="88">
        <v>27.864560971784901</v>
      </c>
      <c r="D32" s="68">
        <f t="shared" si="4"/>
        <v>352.77717385726459</v>
      </c>
      <c r="E32" s="69">
        <f t="shared" si="2"/>
        <v>27.864560971784901</v>
      </c>
      <c r="F32" s="87">
        <v>11.1415259192785</v>
      </c>
      <c r="G32" s="87">
        <v>1.0415423795133001</v>
      </c>
      <c r="H32" s="87">
        <v>0.87071499485794912</v>
      </c>
      <c r="I32" s="88">
        <v>30.6200203481445</v>
      </c>
      <c r="J32" s="88">
        <v>0.77563036382741801</v>
      </c>
      <c r="K32" s="73">
        <f t="shared" si="5"/>
        <v>31.554553651418885</v>
      </c>
      <c r="L32" s="74">
        <f t="shared" si="3"/>
        <v>0.77563036382741801</v>
      </c>
      <c r="M32" s="78">
        <v>8.9294597056474995E-2</v>
      </c>
      <c r="N32" s="78">
        <v>9.3698965313030007E-3</v>
      </c>
      <c r="O32" s="78">
        <v>0.24140136080490496</v>
      </c>
      <c r="P32" s="109"/>
      <c r="Q32" s="109"/>
      <c r="R32" s="112"/>
      <c r="S32" s="112"/>
      <c r="T32" s="113"/>
      <c r="U32" s="113"/>
      <c r="V32" s="92"/>
    </row>
    <row r="33" spans="1:23" x14ac:dyDescent="0.25">
      <c r="A33" s="88" t="s">
        <v>196</v>
      </c>
      <c r="B33" s="88">
        <v>318.94421261581101</v>
      </c>
      <c r="C33" s="88">
        <v>28.591377152179501</v>
      </c>
      <c r="D33" s="68">
        <f t="shared" si="4"/>
        <v>328.67849708679319</v>
      </c>
      <c r="E33" s="69">
        <f t="shared" si="2"/>
        <v>28.591377152179501</v>
      </c>
      <c r="F33" s="87">
        <v>10.130744106229701</v>
      </c>
      <c r="G33" s="87">
        <v>0.97393083989058904</v>
      </c>
      <c r="H33" s="87">
        <v>0.93246722473079346</v>
      </c>
      <c r="I33" s="88">
        <v>31.604891683706001</v>
      </c>
      <c r="J33" s="88">
        <v>0.84982891432779994</v>
      </c>
      <c r="K33" s="73">
        <f t="shared" si="5"/>
        <v>32.569483590863001</v>
      </c>
      <c r="L33" s="74">
        <f t="shared" si="3"/>
        <v>0.84982891432779994</v>
      </c>
      <c r="M33" s="78">
        <v>9.9549030018138002E-2</v>
      </c>
      <c r="N33" s="78">
        <v>1.027641683901E-2</v>
      </c>
      <c r="O33" s="78">
        <v>0.26047888110197448</v>
      </c>
      <c r="P33" s="109"/>
      <c r="Q33" s="109"/>
      <c r="R33" s="112"/>
      <c r="S33" s="112"/>
      <c r="T33" s="113"/>
      <c r="U33" s="113"/>
      <c r="V33" s="92"/>
    </row>
    <row r="34" spans="1:23" x14ac:dyDescent="0.25">
      <c r="A34" s="46"/>
      <c r="B34" s="81"/>
      <c r="C34" s="82"/>
      <c r="D34" s="83"/>
      <c r="E34" s="84"/>
      <c r="F34" s="40" t="s">
        <v>35</v>
      </c>
      <c r="G34" s="41"/>
      <c r="H34" s="42"/>
      <c r="I34" s="81" t="s">
        <v>8</v>
      </c>
      <c r="J34" s="82"/>
      <c r="K34" s="85" t="s">
        <v>9</v>
      </c>
      <c r="L34" s="86"/>
      <c r="M34" s="43" t="s">
        <v>35</v>
      </c>
      <c r="N34" s="44"/>
      <c r="O34" s="45"/>
      <c r="P34" s="81" t="s">
        <v>8</v>
      </c>
      <c r="Q34" s="82"/>
      <c r="R34" s="82" t="s">
        <v>9</v>
      </c>
      <c r="S34" s="43" t="s">
        <v>35</v>
      </c>
      <c r="T34" s="44">
        <v>1100</v>
      </c>
      <c r="U34" s="45">
        <f>T34*SQRT(((9.7/T34)^2)+(((0.00000008/0.00001867))^2)+(($C$2/$B$2)^2))</f>
        <v>13.442328802243775</v>
      </c>
      <c r="W34" t="s">
        <v>98</v>
      </c>
    </row>
    <row r="35" spans="1:23" x14ac:dyDescent="0.25">
      <c r="A35" s="88" t="s">
        <v>197</v>
      </c>
      <c r="B35" s="88">
        <v>10775.7267113813</v>
      </c>
      <c r="C35" s="88">
        <v>4014.8134743420001</v>
      </c>
      <c r="D35" s="68">
        <f t="shared" ref="D35:D61" si="6">IF(ISNUMBER(B35),(B35*(EXP(B$2*0.00001867)-1)/(EXP(B$3*0.00001867)-1)),"&lt; DL")</f>
        <v>11104.605509117939</v>
      </c>
      <c r="E35" s="69">
        <f t="shared" ref="E35:E61" si="7">C35</f>
        <v>4014.8134743420001</v>
      </c>
      <c r="F35">
        <v>234.00159577105401</v>
      </c>
      <c r="G35">
        <v>87.994374104158695</v>
      </c>
      <c r="H35">
        <v>0.99079251515657862</v>
      </c>
      <c r="I35" s="88">
        <v>46.548965526284398</v>
      </c>
      <c r="J35" s="88">
        <v>1.3995401669771499</v>
      </c>
      <c r="K35" s="73">
        <f t="shared" ref="K35:K61" si="8">IF(ISNUMBER(I35),(I35*(EXP(B$2*0.00001867)-1)/(EXP(B$3*0.00001867)-1)),"&lt; DL")</f>
        <v>47.969655585359426</v>
      </c>
      <c r="L35" s="74">
        <f t="shared" ref="L35:L61" si="9">J35</f>
        <v>1.3995401669771499</v>
      </c>
      <c r="M35">
        <v>4.3759877470129997E-3</v>
      </c>
      <c r="N35">
        <v>1.6266833142760001E-3</v>
      </c>
      <c r="O35">
        <v>8.0881355066540914E-2</v>
      </c>
      <c r="P35">
        <v>2.1510189139549999E-2</v>
      </c>
      <c r="Q35">
        <v>7.8477999827100003E-4</v>
      </c>
      <c r="R35" s="90">
        <f t="shared" ref="R35:R61" si="10">IF(ISNUMBER(P35),(P35*((EXP(B$3*0.00001867)-1)/(EXP(B$2*0.00001867)-1))),"&lt; DL")</f>
        <v>2.0873134078251847E-2</v>
      </c>
      <c r="S35" s="90">
        <f t="shared" ref="S35:S61" si="11">Q35</f>
        <v>7.8477999827100003E-4</v>
      </c>
      <c r="T35" s="91">
        <f t="shared" ref="T35:T61" si="12">LN(R35+1)/0.00001867</f>
        <v>1106.4957111688543</v>
      </c>
      <c r="U35" s="91">
        <f t="shared" ref="U35:U61" si="13">Q35/P35*T35</f>
        <v>40.369505663776273</v>
      </c>
      <c r="V35" s="92">
        <f t="shared" ref="V35:V61" si="14">U35/T35</f>
        <v>3.6484104959730632E-2</v>
      </c>
    </row>
    <row r="36" spans="1:23" x14ac:dyDescent="0.25">
      <c r="A36" s="88" t="s">
        <v>198</v>
      </c>
      <c r="B36" s="88" t="s">
        <v>37</v>
      </c>
      <c r="C36" s="88">
        <v>29110.238014103899</v>
      </c>
      <c r="D36" s="68" t="str">
        <f t="shared" si="6"/>
        <v>&lt; DL</v>
      </c>
      <c r="E36" s="69">
        <f t="shared" si="7"/>
        <v>29110.238014103899</v>
      </c>
      <c r="F36" t="s">
        <v>37</v>
      </c>
      <c r="G36">
        <v>600.40414276200602</v>
      </c>
      <c r="H36" t="e">
        <v>#VALUE!</v>
      </c>
      <c r="I36" s="88">
        <v>48.482847982968202</v>
      </c>
      <c r="J36" s="88">
        <v>1.8087557894615001</v>
      </c>
      <c r="K36" s="73">
        <f t="shared" si="8"/>
        <v>49.962560784021861</v>
      </c>
      <c r="L36" s="74">
        <f t="shared" si="9"/>
        <v>1.8087557894615001</v>
      </c>
      <c r="M36" t="s">
        <v>37</v>
      </c>
      <c r="N36">
        <v>1.090251806656E-3</v>
      </c>
      <c r="O36" t="e">
        <v>#VALUE!</v>
      </c>
      <c r="P36">
        <v>2.0669682442583E-2</v>
      </c>
      <c r="Q36">
        <v>8.5556977066800005E-4</v>
      </c>
      <c r="R36" s="90">
        <f t="shared" si="10"/>
        <v>2.0057520191007906E-2</v>
      </c>
      <c r="S36" s="90">
        <f t="shared" si="11"/>
        <v>8.5556977066800005E-4</v>
      </c>
      <c r="T36" s="91">
        <f t="shared" si="12"/>
        <v>1063.686023048557</v>
      </c>
      <c r="U36" s="91">
        <f t="shared" si="13"/>
        <v>44.028620629775141</v>
      </c>
      <c r="V36" s="92">
        <f t="shared" si="14"/>
        <v>4.1392497105102267E-2</v>
      </c>
    </row>
    <row r="37" spans="1:23" x14ac:dyDescent="0.25">
      <c r="A37" s="88" t="s">
        <v>199</v>
      </c>
      <c r="B37" s="88">
        <v>2439.65772212907</v>
      </c>
      <c r="C37" s="88">
        <v>400.48168902646501</v>
      </c>
      <c r="D37" s="68">
        <f t="shared" si="6"/>
        <v>2514.116895049192</v>
      </c>
      <c r="E37" s="69">
        <f t="shared" si="7"/>
        <v>400.48168902646501</v>
      </c>
      <c r="F37">
        <v>54.187051650734404</v>
      </c>
      <c r="G37">
        <v>8.9857884085101496</v>
      </c>
      <c r="H37">
        <v>0.98990404127445497</v>
      </c>
      <c r="I37" s="88">
        <v>44.830292817920601</v>
      </c>
      <c r="J37" s="88">
        <v>1.2282684661116501</v>
      </c>
      <c r="K37" s="73">
        <f t="shared" si="8"/>
        <v>46.198528408803483</v>
      </c>
      <c r="L37" s="74">
        <f t="shared" si="9"/>
        <v>1.2282684661116501</v>
      </c>
      <c r="M37">
        <v>1.8336303792189E-2</v>
      </c>
      <c r="N37">
        <v>3.0549013803949998E-3</v>
      </c>
      <c r="O37">
        <v>0.16445092760682981</v>
      </c>
      <c r="P37">
        <v>2.2350019973437999E-2</v>
      </c>
      <c r="Q37">
        <v>6.8220808988000005E-4</v>
      </c>
      <c r="R37" s="90">
        <f t="shared" si="10"/>
        <v>2.168809211906994E-2</v>
      </c>
      <c r="S37" s="90">
        <f t="shared" si="11"/>
        <v>6.8220808988000005E-4</v>
      </c>
      <c r="T37" s="91">
        <f t="shared" si="12"/>
        <v>1149.2368280235328</v>
      </c>
      <c r="U37" s="91">
        <f t="shared" si="13"/>
        <v>35.079103383238831</v>
      </c>
      <c r="V37" s="92">
        <f t="shared" si="14"/>
        <v>3.0523824618088658E-2</v>
      </c>
    </row>
    <row r="38" spans="1:23" x14ac:dyDescent="0.25">
      <c r="A38" s="88" t="s">
        <v>200</v>
      </c>
      <c r="B38" s="88">
        <v>4642.0243682340497</v>
      </c>
      <c r="C38" s="88">
        <v>1176.71796986765</v>
      </c>
      <c r="D38" s="68">
        <f t="shared" si="6"/>
        <v>4783.7005107513369</v>
      </c>
      <c r="E38" s="69">
        <f t="shared" si="7"/>
        <v>1176.71796986765</v>
      </c>
      <c r="F38">
        <v>103.801476426882</v>
      </c>
      <c r="G38">
        <v>26.727290992655</v>
      </c>
      <c r="H38">
        <v>0.98449509896540732</v>
      </c>
      <c r="I38" s="88">
        <v>45.439390805123402</v>
      </c>
      <c r="J38" s="88">
        <v>1.3977843627895199</v>
      </c>
      <c r="K38" s="73">
        <f t="shared" si="8"/>
        <v>46.826216271111733</v>
      </c>
      <c r="L38" s="74">
        <f t="shared" si="9"/>
        <v>1.3977843627895199</v>
      </c>
      <c r="M38">
        <v>9.9379115492170007E-3</v>
      </c>
      <c r="N38">
        <v>2.5176215657010002E-3</v>
      </c>
      <c r="O38">
        <v>0.1214261861047015</v>
      </c>
      <c r="P38">
        <v>2.1999906466036001E-2</v>
      </c>
      <c r="Q38">
        <v>8.18376269484E-4</v>
      </c>
      <c r="R38" s="90">
        <f t="shared" si="10"/>
        <v>2.1348347724671656E-2</v>
      </c>
      <c r="S38" s="90">
        <f t="shared" si="11"/>
        <v>8.18376269484E-4</v>
      </c>
      <c r="T38" s="91">
        <f t="shared" si="12"/>
        <v>1131.42281076534</v>
      </c>
      <c r="U38" s="91">
        <f t="shared" si="13"/>
        <v>42.087887078643433</v>
      </c>
      <c r="V38" s="92">
        <f t="shared" si="14"/>
        <v>3.719907949369828E-2</v>
      </c>
    </row>
    <row r="39" spans="1:23" x14ac:dyDescent="0.25">
      <c r="A39" s="88" t="s">
        <v>201</v>
      </c>
      <c r="B39" s="88">
        <v>7265.6810319921997</v>
      </c>
      <c r="C39" s="88">
        <v>2313.1327447573199</v>
      </c>
      <c r="D39" s="68">
        <f t="shared" si="6"/>
        <v>7487.4320569152505</v>
      </c>
      <c r="E39" s="69">
        <f t="shared" si="7"/>
        <v>2313.1327447573199</v>
      </c>
      <c r="F39">
        <v>149.87900119239799</v>
      </c>
      <c r="G39">
        <v>47.700995401022404</v>
      </c>
      <c r="H39">
        <v>0.99968326773413274</v>
      </c>
      <c r="I39" s="88">
        <v>47.889721915518997</v>
      </c>
      <c r="J39" s="88">
        <v>1.5169291368205</v>
      </c>
      <c r="K39" s="73">
        <f t="shared" si="8"/>
        <v>49.35133230982148</v>
      </c>
      <c r="L39" s="74">
        <f t="shared" si="9"/>
        <v>1.5169291368205</v>
      </c>
      <c r="M39">
        <v>6.5343923040480003E-3</v>
      </c>
      <c r="N39">
        <v>2.0990121360170001E-3</v>
      </c>
      <c r="O39">
        <v>9.8608245818405577E-2</v>
      </c>
      <c r="P39">
        <v>2.0875827238154E-2</v>
      </c>
      <c r="Q39">
        <v>6.8851443350599997E-4</v>
      </c>
      <c r="R39" s="90">
        <f t="shared" si="10"/>
        <v>2.0257559713188385E-2</v>
      </c>
      <c r="S39" s="90">
        <f t="shared" si="11"/>
        <v>6.8851443350599997E-4</v>
      </c>
      <c r="T39" s="91">
        <f t="shared" si="12"/>
        <v>1074.1888025575618</v>
      </c>
      <c r="U39" s="91">
        <f t="shared" si="13"/>
        <v>35.428272443243721</v>
      </c>
      <c r="V39" s="92">
        <f t="shared" si="14"/>
        <v>3.2981420360081677E-2</v>
      </c>
    </row>
    <row r="40" spans="1:23" x14ac:dyDescent="0.25">
      <c r="A40" s="88" t="s">
        <v>202</v>
      </c>
      <c r="B40" s="88">
        <v>8595.3887478355791</v>
      </c>
      <c r="C40" s="88">
        <v>2942.6509190288598</v>
      </c>
      <c r="D40" s="68">
        <f t="shared" si="6"/>
        <v>8857.7228987640265</v>
      </c>
      <c r="E40" s="69">
        <f t="shared" si="7"/>
        <v>2942.6509190288598</v>
      </c>
      <c r="F40">
        <v>189.88945528679901</v>
      </c>
      <c r="G40">
        <v>65.984636465664707</v>
      </c>
      <c r="H40">
        <v>0.98521551512351724</v>
      </c>
      <c r="I40" s="88">
        <v>46.224961981751903</v>
      </c>
      <c r="J40" s="88">
        <v>1.42353166855929</v>
      </c>
      <c r="K40" s="73">
        <f t="shared" si="8"/>
        <v>47.635763343846925</v>
      </c>
      <c r="L40" s="74">
        <f t="shared" si="9"/>
        <v>1.42353166855929</v>
      </c>
      <c r="M40">
        <v>5.4850133784559996E-3</v>
      </c>
      <c r="N40">
        <v>1.867229302696E-3</v>
      </c>
      <c r="O40">
        <v>9.0462921143841593E-2</v>
      </c>
      <c r="P40">
        <v>2.1638735117688001E-2</v>
      </c>
      <c r="Q40">
        <v>6.6645178898500003E-4</v>
      </c>
      <c r="R40" s="90">
        <f t="shared" si="10"/>
        <v>2.0997872983125589E-2</v>
      </c>
      <c r="S40" s="90">
        <f t="shared" si="11"/>
        <v>6.6645178898500003E-4</v>
      </c>
      <c r="T40" s="91">
        <f t="shared" si="12"/>
        <v>1113.0399524433351</v>
      </c>
      <c r="U40" s="91">
        <f t="shared" si="13"/>
        <v>34.28053735503633</v>
      </c>
      <c r="V40" s="92">
        <f t="shared" si="14"/>
        <v>3.0799017842786335E-2</v>
      </c>
    </row>
    <row r="41" spans="1:23" x14ac:dyDescent="0.25">
      <c r="A41" s="88" t="s">
        <v>203</v>
      </c>
      <c r="B41" s="88">
        <v>12520.917665831101</v>
      </c>
      <c r="C41" s="88">
        <v>5256.0429698897797</v>
      </c>
      <c r="D41" s="68">
        <f t="shared" si="6"/>
        <v>12903.060277535302</v>
      </c>
      <c r="E41" s="69">
        <f t="shared" si="7"/>
        <v>5256.0429698897797</v>
      </c>
      <c r="F41">
        <v>281.02057568460901</v>
      </c>
      <c r="G41">
        <v>121.374421481666</v>
      </c>
      <c r="H41">
        <v>0.97192710427966544</v>
      </c>
      <c r="I41" s="88">
        <v>46.815748427263699</v>
      </c>
      <c r="J41" s="88">
        <v>1.4730974975655899</v>
      </c>
      <c r="K41" s="73">
        <f t="shared" si="8"/>
        <v>48.24458079006272</v>
      </c>
      <c r="L41" s="74">
        <f t="shared" si="9"/>
        <v>1.4730974975655899</v>
      </c>
      <c r="M41">
        <v>3.902102874724E-3</v>
      </c>
      <c r="N41">
        <v>1.607721609315E-3</v>
      </c>
      <c r="O41">
        <v>7.6370808245185356E-2</v>
      </c>
      <c r="P41">
        <v>2.1346367965569001E-2</v>
      </c>
      <c r="Q41">
        <v>7.2172352694600003E-4</v>
      </c>
      <c r="R41" s="90">
        <f t="shared" si="10"/>
        <v>2.0714164702986117E-2</v>
      </c>
      <c r="S41" s="90">
        <f t="shared" si="11"/>
        <v>7.2172352694600003E-4</v>
      </c>
      <c r="T41" s="91">
        <f t="shared" si="12"/>
        <v>1098.1544601501537</v>
      </c>
      <c r="U41" s="91">
        <f t="shared" si="13"/>
        <v>37.128747681546081</v>
      </c>
      <c r="V41" s="92">
        <f t="shared" si="14"/>
        <v>3.3810132389271871E-2</v>
      </c>
    </row>
    <row r="42" spans="1:23" x14ac:dyDescent="0.25">
      <c r="A42" s="88" t="s">
        <v>204</v>
      </c>
      <c r="B42" s="88">
        <v>10179.161375088201</v>
      </c>
      <c r="C42" s="88">
        <v>3823.4099926400499</v>
      </c>
      <c r="D42" s="68">
        <f t="shared" si="6"/>
        <v>10489.832798433634</v>
      </c>
      <c r="E42" s="69">
        <f t="shared" si="7"/>
        <v>3823.4099926400499</v>
      </c>
      <c r="F42">
        <v>212.81026720647401</v>
      </c>
      <c r="G42">
        <v>79.189005923624507</v>
      </c>
      <c r="H42">
        <v>0.99068010798603634</v>
      </c>
      <c r="I42" s="88">
        <v>46.539041100355099</v>
      </c>
      <c r="J42" s="88">
        <v>1.44932496003716</v>
      </c>
      <c r="K42" s="73">
        <f t="shared" si="8"/>
        <v>47.959428262618133</v>
      </c>
      <c r="L42" s="74">
        <f t="shared" si="9"/>
        <v>1.44932496003716</v>
      </c>
      <c r="M42">
        <v>4.4725383576269999E-3</v>
      </c>
      <c r="N42">
        <v>1.704204260972E-3</v>
      </c>
      <c r="O42">
        <v>8.172986243247278E-2</v>
      </c>
      <c r="P42">
        <v>2.1485338795355E-2</v>
      </c>
      <c r="Q42">
        <v>6.6934597255400002E-4</v>
      </c>
      <c r="R42" s="90">
        <f t="shared" si="10"/>
        <v>2.0849019712594355E-2</v>
      </c>
      <c r="S42" s="90">
        <f t="shared" si="11"/>
        <v>6.6934597255400002E-4</v>
      </c>
      <c r="T42" s="91">
        <f t="shared" si="12"/>
        <v>1105.2304945767592</v>
      </c>
      <c r="U42" s="91">
        <f t="shared" si="13"/>
        <v>34.431925292644472</v>
      </c>
      <c r="V42" s="92">
        <f t="shared" si="14"/>
        <v>3.1153614980402755E-2</v>
      </c>
    </row>
    <row r="43" spans="1:23" x14ac:dyDescent="0.25">
      <c r="A43" s="88" t="s">
        <v>205</v>
      </c>
      <c r="B43" s="88">
        <v>6775.7238574715502</v>
      </c>
      <c r="C43" s="88">
        <v>2104.2332174867502</v>
      </c>
      <c r="D43" s="68">
        <f t="shared" si="6"/>
        <v>6982.5212248998723</v>
      </c>
      <c r="E43" s="69">
        <f t="shared" si="7"/>
        <v>2104.2332174867502</v>
      </c>
      <c r="F43">
        <v>146.99388131812699</v>
      </c>
      <c r="G43">
        <v>45.664428562104803</v>
      </c>
      <c r="H43">
        <v>0.99967631830838277</v>
      </c>
      <c r="I43" s="88">
        <v>45.555103232528403</v>
      </c>
      <c r="J43" s="88">
        <v>1.4222002958839499</v>
      </c>
      <c r="K43" s="73">
        <f t="shared" si="8"/>
        <v>46.945460280657542</v>
      </c>
      <c r="L43" s="74">
        <f t="shared" si="9"/>
        <v>1.4222002958839499</v>
      </c>
      <c r="M43">
        <v>6.6692673025409996E-3</v>
      </c>
      <c r="N43">
        <v>2.0889811831250001E-3</v>
      </c>
      <c r="O43">
        <v>9.9670658074442073E-2</v>
      </c>
      <c r="P43">
        <v>2.1932082767586E-2</v>
      </c>
      <c r="Q43">
        <v>6.9456902906799998E-4</v>
      </c>
      <c r="R43" s="90">
        <f t="shared" si="10"/>
        <v>2.1282532722197933E-2</v>
      </c>
      <c r="S43" s="90">
        <f t="shared" si="11"/>
        <v>6.9456902906799998E-4</v>
      </c>
      <c r="T43" s="91">
        <f t="shared" si="12"/>
        <v>1127.9712089673653</v>
      </c>
      <c r="U43" s="91">
        <f t="shared" si="13"/>
        <v>35.721817929075485</v>
      </c>
      <c r="V43" s="92">
        <f t="shared" si="14"/>
        <v>3.1669086626579843E-2</v>
      </c>
    </row>
    <row r="44" spans="1:23" x14ac:dyDescent="0.25">
      <c r="A44" s="88" t="s">
        <v>206</v>
      </c>
      <c r="B44" s="88">
        <v>9618.4830016813503</v>
      </c>
      <c r="C44" s="88">
        <v>3522.61354742289</v>
      </c>
      <c r="D44" s="68">
        <f t="shared" si="6"/>
        <v>9912.0423327937624</v>
      </c>
      <c r="E44" s="69">
        <f t="shared" si="7"/>
        <v>3522.61354742289</v>
      </c>
      <c r="F44">
        <v>205.427469775498</v>
      </c>
      <c r="G44">
        <v>75.4900791766635</v>
      </c>
      <c r="H44">
        <v>0.99661416448761286</v>
      </c>
      <c r="I44" s="88">
        <v>46.750501090525297</v>
      </c>
      <c r="J44" s="88">
        <v>1.46341352224669</v>
      </c>
      <c r="K44" s="73">
        <f t="shared" si="8"/>
        <v>48.17734208269691</v>
      </c>
      <c r="L44" s="74">
        <f t="shared" si="9"/>
        <v>1.46341352224669</v>
      </c>
      <c r="M44">
        <v>4.8648207199840001E-3</v>
      </c>
      <c r="N44">
        <v>1.7878038220090001E-3</v>
      </c>
      <c r="O44">
        <v>8.5178065456162536E-2</v>
      </c>
      <c r="P44">
        <v>2.1397071210335999E-2</v>
      </c>
      <c r="Q44">
        <v>6.6983578156899998E-4</v>
      </c>
      <c r="R44" s="90">
        <f t="shared" si="10"/>
        <v>2.076336629853499E-2</v>
      </c>
      <c r="S44" s="90">
        <f t="shared" si="11"/>
        <v>6.6983578156899998E-4</v>
      </c>
      <c r="T44" s="91">
        <f t="shared" si="12"/>
        <v>1100.7362462609913</v>
      </c>
      <c r="U44" s="91">
        <f t="shared" si="13"/>
        <v>34.45857223017488</v>
      </c>
      <c r="V44" s="92">
        <f t="shared" si="14"/>
        <v>3.1305021840813026E-2</v>
      </c>
    </row>
    <row r="45" spans="1:23" x14ac:dyDescent="0.25">
      <c r="A45" s="88" t="s">
        <v>207</v>
      </c>
      <c r="B45" s="88">
        <v>10621.082120728301</v>
      </c>
      <c r="C45" s="88">
        <v>4239.7024579832396</v>
      </c>
      <c r="D45" s="68">
        <f t="shared" si="6"/>
        <v>10945.241113628323</v>
      </c>
      <c r="E45" s="69">
        <f t="shared" si="7"/>
        <v>4239.7024579832396</v>
      </c>
      <c r="F45">
        <v>221.67288442543</v>
      </c>
      <c r="G45">
        <v>88.175330201805806</v>
      </c>
      <c r="H45">
        <v>0.99647844803984109</v>
      </c>
      <c r="I45" s="88">
        <v>47.1477025347669</v>
      </c>
      <c r="J45" s="88">
        <v>1.5354534148897301</v>
      </c>
      <c r="K45" s="73">
        <f t="shared" si="8"/>
        <v>48.586666248397606</v>
      </c>
      <c r="L45" s="74">
        <f t="shared" si="9"/>
        <v>1.5354534148897301</v>
      </c>
      <c r="M45">
        <v>4.3864386021000004E-3</v>
      </c>
      <c r="N45">
        <v>1.7667249337710001E-3</v>
      </c>
      <c r="O45">
        <v>8.0857298356398488E-2</v>
      </c>
      <c r="P45">
        <v>2.1198651048333E-2</v>
      </c>
      <c r="Q45">
        <v>8.4577789370200002E-4</v>
      </c>
      <c r="R45" s="90">
        <f t="shared" si="10"/>
        <v>2.0570822633835088E-2</v>
      </c>
      <c r="S45" s="90">
        <f t="shared" si="11"/>
        <v>8.4577789370200002E-4</v>
      </c>
      <c r="T45" s="91">
        <f t="shared" si="12"/>
        <v>1090.6320725689613</v>
      </c>
      <c r="U45" s="91">
        <f t="shared" si="13"/>
        <v>43.513735616387734</v>
      </c>
      <c r="V45" s="92">
        <f t="shared" si="14"/>
        <v>3.9897722349107184E-2</v>
      </c>
    </row>
    <row r="46" spans="1:23" x14ac:dyDescent="0.25">
      <c r="A46" s="88" t="s">
        <v>208</v>
      </c>
      <c r="B46" s="88">
        <v>8082.4736804295399</v>
      </c>
      <c r="C46" s="88">
        <v>2609.6430039360798</v>
      </c>
      <c r="D46" s="68">
        <f t="shared" si="6"/>
        <v>8329.1534912631014</v>
      </c>
      <c r="E46" s="69">
        <f t="shared" si="7"/>
        <v>2609.6430039360798</v>
      </c>
      <c r="F46">
        <v>168.42852906757801</v>
      </c>
      <c r="G46">
        <v>54.357133528409499</v>
      </c>
      <c r="H46">
        <v>0.99954900075190667</v>
      </c>
      <c r="I46" s="88">
        <v>47.423359458275698</v>
      </c>
      <c r="J46" s="88">
        <v>1.4395194006152701</v>
      </c>
      <c r="K46" s="73">
        <f t="shared" si="8"/>
        <v>48.870736313777904</v>
      </c>
      <c r="L46" s="74">
        <f t="shared" si="9"/>
        <v>1.4395194006152701</v>
      </c>
      <c r="M46">
        <v>5.828418137356E-3</v>
      </c>
      <c r="N46">
        <v>1.897174745924E-3</v>
      </c>
      <c r="O46">
        <v>9.3254236838399465E-2</v>
      </c>
      <c r="P46">
        <v>2.1095693419231999E-2</v>
      </c>
      <c r="Q46">
        <v>6.4049587395499999E-4</v>
      </c>
      <c r="R46" s="90">
        <f t="shared" si="10"/>
        <v>2.0470914242390368E-2</v>
      </c>
      <c r="S46" s="90">
        <f t="shared" si="11"/>
        <v>6.4049587395499999E-4</v>
      </c>
      <c r="T46" s="91">
        <f t="shared" si="12"/>
        <v>1085.3883976573759</v>
      </c>
      <c r="U46" s="91">
        <f t="shared" si="13"/>
        <v>32.953967263498789</v>
      </c>
      <c r="V46" s="92">
        <f t="shared" si="14"/>
        <v>3.036145156390492E-2</v>
      </c>
    </row>
    <row r="47" spans="1:23" x14ac:dyDescent="0.25">
      <c r="A47" s="88" t="s">
        <v>209</v>
      </c>
      <c r="B47" s="88" t="s">
        <v>37</v>
      </c>
      <c r="C47" s="88">
        <v>13558.023092806699</v>
      </c>
      <c r="D47" s="68" t="str">
        <f t="shared" si="6"/>
        <v>&lt; DL</v>
      </c>
      <c r="E47" s="69">
        <f t="shared" si="7"/>
        <v>13558.023092806699</v>
      </c>
      <c r="F47" t="s">
        <v>37</v>
      </c>
      <c r="G47">
        <v>328.74158780647599</v>
      </c>
      <c r="H47" t="e">
        <v>#VALUE!</v>
      </c>
      <c r="I47" s="88">
        <v>47.671357148662302</v>
      </c>
      <c r="J47" s="88">
        <v>1.5437333154050801</v>
      </c>
      <c r="K47" s="73">
        <f t="shared" si="8"/>
        <v>49.126302976953106</v>
      </c>
      <c r="L47" s="74">
        <f t="shared" si="9"/>
        <v>1.5437333154050801</v>
      </c>
      <c r="M47" t="s">
        <v>37</v>
      </c>
      <c r="N47">
        <v>1.247120981194E-3</v>
      </c>
      <c r="O47" t="e">
        <v>#VALUE!</v>
      </c>
      <c r="P47">
        <v>2.0972409066626001E-2</v>
      </c>
      <c r="Q47">
        <v>7.0613280724300003E-4</v>
      </c>
      <c r="R47" s="90">
        <f t="shared" si="10"/>
        <v>2.0351281132472053E-2</v>
      </c>
      <c r="S47" s="90">
        <f t="shared" si="11"/>
        <v>7.0613280724300003E-4</v>
      </c>
      <c r="T47" s="91">
        <f t="shared" si="12"/>
        <v>1079.1087987980798</v>
      </c>
      <c r="U47" s="91">
        <f t="shared" si="13"/>
        <v>36.333171024615055</v>
      </c>
      <c r="V47" s="92">
        <f t="shared" si="14"/>
        <v>3.3669608722571104E-2</v>
      </c>
    </row>
    <row r="48" spans="1:23" x14ac:dyDescent="0.25">
      <c r="A48" s="88" t="s">
        <v>210</v>
      </c>
      <c r="B48" s="88">
        <v>10171.6187143927</v>
      </c>
      <c r="C48" s="88">
        <v>4029.0217228220899</v>
      </c>
      <c r="D48" s="68">
        <f t="shared" si="6"/>
        <v>10482.059933200871</v>
      </c>
      <c r="E48" s="69">
        <f t="shared" si="7"/>
        <v>4029.0217228220899</v>
      </c>
      <c r="F48">
        <v>207.811367579429</v>
      </c>
      <c r="G48">
        <v>82.595199909909198</v>
      </c>
      <c r="H48">
        <v>0.99660721855257861</v>
      </c>
      <c r="I48" s="88">
        <v>48.9004675115347</v>
      </c>
      <c r="J48" s="88">
        <v>1.6431079724130999</v>
      </c>
      <c r="K48" s="73">
        <f t="shared" si="8"/>
        <v>50.392926200837479</v>
      </c>
      <c r="L48" s="74">
        <f t="shared" si="9"/>
        <v>1.6431079724130999</v>
      </c>
      <c r="M48">
        <v>4.8137932818189998E-3</v>
      </c>
      <c r="N48">
        <v>1.9132580808099999E-3</v>
      </c>
      <c r="O48">
        <v>8.4540920430726196E-2</v>
      </c>
      <c r="P48">
        <v>2.0470685069208999E-2</v>
      </c>
      <c r="Q48">
        <v>7.5229074293800004E-4</v>
      </c>
      <c r="R48" s="90">
        <f t="shared" si="10"/>
        <v>1.9864416409878516E-2</v>
      </c>
      <c r="S48" s="90">
        <f t="shared" si="11"/>
        <v>7.5229074293800004E-4</v>
      </c>
      <c r="T48" s="91">
        <f t="shared" si="12"/>
        <v>1053.545440412573</v>
      </c>
      <c r="U48" s="91">
        <f t="shared" si="13"/>
        <v>38.717438102697685</v>
      </c>
      <c r="V48" s="92">
        <f t="shared" si="14"/>
        <v>3.6749661303204693E-2</v>
      </c>
    </row>
    <row r="49" spans="1:23" x14ac:dyDescent="0.25">
      <c r="A49" s="88" t="s">
        <v>211</v>
      </c>
      <c r="B49" s="88">
        <v>8858.3012531570002</v>
      </c>
      <c r="C49" s="88">
        <v>3107.3599370524498</v>
      </c>
      <c r="D49" s="68">
        <f t="shared" si="6"/>
        <v>9128.6595820342718</v>
      </c>
      <c r="E49" s="69">
        <f t="shared" si="7"/>
        <v>3107.3599370524498</v>
      </c>
      <c r="F49">
        <v>181.433949587065</v>
      </c>
      <c r="G49">
        <v>63.171980363320401</v>
      </c>
      <c r="H49">
        <v>0.99257840114774365</v>
      </c>
      <c r="I49" s="88">
        <v>47.655436289212403</v>
      </c>
      <c r="J49" s="88">
        <v>1.50275784607945</v>
      </c>
      <c r="K49" s="73">
        <f t="shared" si="8"/>
        <v>49.109896207526546</v>
      </c>
      <c r="L49" s="74">
        <f t="shared" si="9"/>
        <v>1.50275784607945</v>
      </c>
      <c r="M49">
        <v>5.2749010596369996E-3</v>
      </c>
      <c r="N49">
        <v>1.875862479012E-3</v>
      </c>
      <c r="O49">
        <v>8.8672688373743508E-2</v>
      </c>
      <c r="P49">
        <v>2.0987253094854001E-2</v>
      </c>
      <c r="Q49">
        <v>6.8496854707900004E-4</v>
      </c>
      <c r="R49" s="90">
        <f t="shared" si="10"/>
        <v>2.0365685533542368E-2</v>
      </c>
      <c r="S49" s="90">
        <f t="shared" si="11"/>
        <v>6.8496854707900004E-4</v>
      </c>
      <c r="T49" s="91">
        <f t="shared" si="12"/>
        <v>1079.8649316504732</v>
      </c>
      <c r="U49" s="91">
        <f t="shared" si="13"/>
        <v>35.243941164246671</v>
      </c>
      <c r="V49" s="92">
        <f t="shared" si="14"/>
        <v>3.2637360591365426E-2</v>
      </c>
    </row>
    <row r="50" spans="1:23" x14ac:dyDescent="0.25">
      <c r="A50" s="88" t="s">
        <v>212</v>
      </c>
      <c r="B50" s="88">
        <v>13040.3798783494</v>
      </c>
      <c r="C50" s="88">
        <v>5541.85251241076</v>
      </c>
      <c r="D50" s="68">
        <f t="shared" si="6"/>
        <v>13438.376651215855</v>
      </c>
      <c r="E50" s="69">
        <f t="shared" si="7"/>
        <v>5541.85251241076</v>
      </c>
      <c r="F50">
        <v>276.57720198180601</v>
      </c>
      <c r="G50">
        <v>116.88732864399699</v>
      </c>
      <c r="H50">
        <v>0.99445774401997689</v>
      </c>
      <c r="I50" s="88">
        <v>46.390858949179702</v>
      </c>
      <c r="J50" s="88">
        <v>1.44191733558403</v>
      </c>
      <c r="K50" s="73">
        <f t="shared" si="8"/>
        <v>47.806723542429069</v>
      </c>
      <c r="L50" s="74">
        <f t="shared" si="9"/>
        <v>1.44191733558403</v>
      </c>
      <c r="M50">
        <v>3.5127792896489998E-3</v>
      </c>
      <c r="N50">
        <v>1.5072484168749999E-3</v>
      </c>
      <c r="O50">
        <v>7.2439255252731344E-2</v>
      </c>
      <c r="P50">
        <v>2.1589481950312999E-2</v>
      </c>
      <c r="Q50">
        <v>6.7073265927499999E-4</v>
      </c>
      <c r="R50" s="90">
        <f t="shared" si="10"/>
        <v>2.0950078518849741E-2</v>
      </c>
      <c r="S50" s="90">
        <f t="shared" si="11"/>
        <v>6.7073265927499999E-4</v>
      </c>
      <c r="T50" s="91">
        <f t="shared" si="12"/>
        <v>1110.5325813893114</v>
      </c>
      <c r="U50" s="91">
        <f t="shared" si="13"/>
        <v>34.501544466933552</v>
      </c>
      <c r="V50" s="92">
        <f t="shared" si="14"/>
        <v>3.1067566179617197E-2</v>
      </c>
    </row>
    <row r="51" spans="1:23" x14ac:dyDescent="0.25">
      <c r="A51" s="88" t="s">
        <v>213</v>
      </c>
      <c r="B51" s="88">
        <v>12879.804798515701</v>
      </c>
      <c r="C51" s="88">
        <v>5683.9828947688302</v>
      </c>
      <c r="D51" s="68">
        <f t="shared" si="6"/>
        <v>13272.900766024277</v>
      </c>
      <c r="E51" s="69">
        <f t="shared" si="7"/>
        <v>5683.9828947688302</v>
      </c>
      <c r="F51">
        <v>280.43417693751599</v>
      </c>
      <c r="G51">
        <v>126.38535523713099</v>
      </c>
      <c r="H51">
        <v>0.97921412260273166</v>
      </c>
      <c r="I51" s="88">
        <v>47.543489080732002</v>
      </c>
      <c r="J51" s="88">
        <v>1.5605865424038801</v>
      </c>
      <c r="K51" s="73">
        <f t="shared" si="8"/>
        <v>48.994532332651282</v>
      </c>
      <c r="L51" s="74">
        <f t="shared" si="9"/>
        <v>1.5605865424038801</v>
      </c>
      <c r="M51">
        <v>3.8054723146410002E-3</v>
      </c>
      <c r="N51">
        <v>1.658060083736E-3</v>
      </c>
      <c r="O51">
        <v>7.5336442765500916E-2</v>
      </c>
      <c r="P51">
        <v>2.1019038317605002E-2</v>
      </c>
      <c r="Q51">
        <v>7.4411520787500004E-4</v>
      </c>
      <c r="R51" s="90">
        <f t="shared" si="10"/>
        <v>2.0396529391394316E-2</v>
      </c>
      <c r="S51" s="90">
        <f t="shared" si="11"/>
        <v>7.4411520787500004E-4</v>
      </c>
      <c r="T51" s="91">
        <f t="shared" si="12"/>
        <v>1081.4839880070588</v>
      </c>
      <c r="U51" s="91">
        <f t="shared" si="13"/>
        <v>38.286655668509816</v>
      </c>
      <c r="V51" s="92">
        <f t="shared" si="14"/>
        <v>3.5401962574650642E-2</v>
      </c>
    </row>
    <row r="52" spans="1:23" x14ac:dyDescent="0.25">
      <c r="A52" s="88" t="s">
        <v>214</v>
      </c>
      <c r="B52" s="88">
        <v>11190.046612751499</v>
      </c>
      <c r="C52" s="88">
        <v>4410.3912732198796</v>
      </c>
      <c r="D52" s="68">
        <f t="shared" si="6"/>
        <v>11531.570593007205</v>
      </c>
      <c r="E52" s="69">
        <f t="shared" si="7"/>
        <v>4410.3912732198796</v>
      </c>
      <c r="F52">
        <v>240.08030333308301</v>
      </c>
      <c r="G52">
        <v>94.919380171350994</v>
      </c>
      <c r="H52">
        <v>0.99688913358824205</v>
      </c>
      <c r="I52" s="88">
        <v>46.620960352954903</v>
      </c>
      <c r="J52" s="88">
        <v>1.45413203911205</v>
      </c>
      <c r="K52" s="73">
        <f t="shared" si="8"/>
        <v>48.043847718315888</v>
      </c>
      <c r="L52" s="74">
        <f t="shared" si="9"/>
        <v>1.45413203911205</v>
      </c>
      <c r="M52">
        <v>4.1691630853029999E-3</v>
      </c>
      <c r="N52">
        <v>1.6477626886640001E-3</v>
      </c>
      <c r="O52">
        <v>7.8918141136369802E-2</v>
      </c>
      <c r="P52">
        <v>2.1465477330831002E-2</v>
      </c>
      <c r="Q52">
        <v>6.6945368791700003E-4</v>
      </c>
      <c r="R52" s="90">
        <f t="shared" si="10"/>
        <v>2.0829746473790628E-2</v>
      </c>
      <c r="S52" s="90">
        <f t="shared" si="11"/>
        <v>6.6945368791700003E-4</v>
      </c>
      <c r="T52" s="91">
        <f t="shared" si="12"/>
        <v>1104.2192575380366</v>
      </c>
      <c r="U52" s="91">
        <f t="shared" si="13"/>
        <v>34.437792499776307</v>
      </c>
      <c r="V52" s="92">
        <f t="shared" si="14"/>
        <v>3.118745870866144E-2</v>
      </c>
    </row>
    <row r="53" spans="1:23" x14ac:dyDescent="0.25">
      <c r="A53" s="88" t="s">
        <v>215</v>
      </c>
      <c r="B53" s="88">
        <v>12142.616392019399</v>
      </c>
      <c r="C53" s="88">
        <v>5019.4734975455203</v>
      </c>
      <c r="D53" s="68">
        <f t="shared" si="6"/>
        <v>12513.213121812729</v>
      </c>
      <c r="E53" s="69">
        <f t="shared" si="7"/>
        <v>5019.4734975455203</v>
      </c>
      <c r="F53">
        <v>266.56650855302598</v>
      </c>
      <c r="G53">
        <v>110.46110706905399</v>
      </c>
      <c r="H53">
        <v>0.9975670197887464</v>
      </c>
      <c r="I53" s="88">
        <v>45.432456614612803</v>
      </c>
      <c r="J53" s="88">
        <v>1.4087298841459801</v>
      </c>
      <c r="K53" s="73">
        <f t="shared" si="8"/>
        <v>46.819070446778241</v>
      </c>
      <c r="L53" s="74">
        <f t="shared" si="9"/>
        <v>1.4087298841459801</v>
      </c>
      <c r="M53">
        <v>3.734772033162E-3</v>
      </c>
      <c r="N53">
        <v>1.5481825100229999E-3</v>
      </c>
      <c r="O53">
        <v>7.4800318700516774E-2</v>
      </c>
      <c r="P53">
        <v>2.1981523370841999E-2</v>
      </c>
      <c r="Q53">
        <v>7.6745866799999998E-4</v>
      </c>
      <c r="R53" s="90">
        <f t="shared" si="10"/>
        <v>2.133050907117269E-2</v>
      </c>
      <c r="S53" s="90">
        <f t="shared" si="11"/>
        <v>7.6745866799999998E-4</v>
      </c>
      <c r="T53" s="91">
        <f t="shared" si="12"/>
        <v>1130.4873024462886</v>
      </c>
      <c r="U53" s="91">
        <f t="shared" si="13"/>
        <v>39.469615671732598</v>
      </c>
      <c r="V53" s="92">
        <f t="shared" si="14"/>
        <v>3.4913807157606593E-2</v>
      </c>
    </row>
    <row r="54" spans="1:23" x14ac:dyDescent="0.25">
      <c r="A54" s="88" t="s">
        <v>216</v>
      </c>
      <c r="B54" s="88">
        <v>7552.4614969197401</v>
      </c>
      <c r="C54" s="88">
        <v>2487.0149396832398</v>
      </c>
      <c r="D54" s="68">
        <f t="shared" si="6"/>
        <v>7782.9651579336924</v>
      </c>
      <c r="E54" s="69">
        <f t="shared" si="7"/>
        <v>2487.0149396832398</v>
      </c>
      <c r="F54">
        <v>160.43596864446701</v>
      </c>
      <c r="G54">
        <v>53.330408568093198</v>
      </c>
      <c r="H54">
        <v>0.99064192558806985</v>
      </c>
      <c r="I54" s="88">
        <v>47.527698422224901</v>
      </c>
      <c r="J54" s="88">
        <v>1.52090467826002</v>
      </c>
      <c r="K54" s="73">
        <f t="shared" si="8"/>
        <v>48.978259737944015</v>
      </c>
      <c r="L54" s="74">
        <f t="shared" si="9"/>
        <v>1.52090467826002</v>
      </c>
      <c r="M54">
        <v>6.3473915164079997E-3</v>
      </c>
      <c r="N54">
        <v>2.090511645997E-3</v>
      </c>
      <c r="O54">
        <v>9.7162327100349541E-2</v>
      </c>
      <c r="P54">
        <v>2.1054313647479998E-2</v>
      </c>
      <c r="Q54">
        <v>7.2127040500400005E-4</v>
      </c>
      <c r="R54" s="90">
        <f t="shared" si="10"/>
        <v>2.0430759991848756E-2</v>
      </c>
      <c r="S54" s="90">
        <f t="shared" si="11"/>
        <v>7.2127040500400005E-4</v>
      </c>
      <c r="T54" s="91">
        <f t="shared" si="12"/>
        <v>1083.2807640245808</v>
      </c>
      <c r="U54" s="91">
        <f t="shared" si="13"/>
        <v>37.110606808812825</v>
      </c>
      <c r="V54" s="92">
        <f t="shared" si="14"/>
        <v>3.4257607114650791E-2</v>
      </c>
    </row>
    <row r="55" spans="1:23" x14ac:dyDescent="0.25">
      <c r="A55" s="88" t="s">
        <v>217</v>
      </c>
      <c r="B55" s="88">
        <v>10309.306012515201</v>
      </c>
      <c r="C55" s="88">
        <v>3789.65324742337</v>
      </c>
      <c r="D55" s="68">
        <f t="shared" si="6"/>
        <v>10623.949493897671</v>
      </c>
      <c r="E55" s="69">
        <f t="shared" si="7"/>
        <v>3789.65324742337</v>
      </c>
      <c r="F55">
        <v>217.631190299819</v>
      </c>
      <c r="G55">
        <v>80.755577009882302</v>
      </c>
      <c r="H55">
        <v>0.9906463772446783</v>
      </c>
      <c r="I55" s="88">
        <v>47.775144525437</v>
      </c>
      <c r="J55" s="88">
        <v>1.46682150080313</v>
      </c>
      <c r="K55" s="73">
        <f t="shared" si="8"/>
        <v>49.233257979318921</v>
      </c>
      <c r="L55" s="74">
        <f t="shared" si="9"/>
        <v>1.46682150080313</v>
      </c>
      <c r="M55">
        <v>4.6846659089610004E-3</v>
      </c>
      <c r="N55">
        <v>1.7185957600580001E-3</v>
      </c>
      <c r="O55">
        <v>8.3691267633507788E-2</v>
      </c>
      <c r="P55">
        <v>2.0910473365249999E-2</v>
      </c>
      <c r="Q55">
        <v>6.9660170623299996E-4</v>
      </c>
      <c r="R55" s="90">
        <f t="shared" si="10"/>
        <v>2.0291179745605362E-2</v>
      </c>
      <c r="S55" s="90">
        <f t="shared" si="11"/>
        <v>6.9660170623299996E-4</v>
      </c>
      <c r="T55" s="91">
        <f t="shared" si="12"/>
        <v>1075.9537705465609</v>
      </c>
      <c r="U55" s="91">
        <f t="shared" si="13"/>
        <v>35.84381947259677</v>
      </c>
      <c r="V55" s="92">
        <f t="shared" si="14"/>
        <v>3.3313531170013837E-2</v>
      </c>
    </row>
    <row r="56" spans="1:23" x14ac:dyDescent="0.25">
      <c r="A56" s="88" t="s">
        <v>218</v>
      </c>
      <c r="B56" s="88">
        <v>2557.49542133258</v>
      </c>
      <c r="C56" s="88">
        <v>481.29273521680699</v>
      </c>
      <c r="D56" s="68">
        <f t="shared" si="6"/>
        <v>2635.5510404024703</v>
      </c>
      <c r="E56" s="69">
        <f t="shared" si="7"/>
        <v>481.29273521680699</v>
      </c>
      <c r="F56">
        <v>56.094685958705298</v>
      </c>
      <c r="G56">
        <v>10.6862681400562</v>
      </c>
      <c r="H56">
        <v>0.98784793235946422</v>
      </c>
      <c r="I56" s="88">
        <v>45.457178368557301</v>
      </c>
      <c r="J56" s="88">
        <v>1.3986020628732101</v>
      </c>
      <c r="K56" s="73">
        <f t="shared" si="8"/>
        <v>46.844546716954731</v>
      </c>
      <c r="L56" s="74">
        <f t="shared" si="9"/>
        <v>1.3986020628732101</v>
      </c>
      <c r="M56">
        <v>1.7763324768316002E-2</v>
      </c>
      <c r="N56">
        <v>3.384784573938E-3</v>
      </c>
      <c r="O56">
        <v>0.1614674226010864</v>
      </c>
      <c r="P56">
        <v>2.1978434769834E-2</v>
      </c>
      <c r="Q56">
        <v>7.3448687117299996E-4</v>
      </c>
      <c r="R56" s="90">
        <f t="shared" si="10"/>
        <v>2.1327511943507474E-2</v>
      </c>
      <c r="S56" s="90">
        <f t="shared" si="11"/>
        <v>7.3448687117299996E-4</v>
      </c>
      <c r="T56" s="91">
        <f t="shared" si="12"/>
        <v>1130.3301231802545</v>
      </c>
      <c r="U56" s="91">
        <f t="shared" si="13"/>
        <v>37.773965446654387</v>
      </c>
      <c r="V56" s="92">
        <f t="shared" si="14"/>
        <v>3.3418524970718261E-2</v>
      </c>
    </row>
    <row r="57" spans="1:23" x14ac:dyDescent="0.25">
      <c r="A57" s="88" t="s">
        <v>219</v>
      </c>
      <c r="B57" s="88">
        <v>7658.3191381955903</v>
      </c>
      <c r="C57" s="88">
        <v>2448.1371983757999</v>
      </c>
      <c r="D57" s="68">
        <f t="shared" si="6"/>
        <v>7892.0536099684368</v>
      </c>
      <c r="E57" s="69">
        <f t="shared" si="7"/>
        <v>2448.1371983757999</v>
      </c>
      <c r="F57">
        <v>159.469668766425</v>
      </c>
      <c r="G57">
        <v>51.199741688960103</v>
      </c>
      <c r="H57">
        <v>0.99566356452932003</v>
      </c>
      <c r="I57" s="88">
        <v>47.936010417690802</v>
      </c>
      <c r="J57" s="88">
        <v>1.48686880506481</v>
      </c>
      <c r="K57" s="73">
        <f t="shared" si="8"/>
        <v>49.399033552623322</v>
      </c>
      <c r="L57" s="74">
        <f t="shared" si="9"/>
        <v>1.48686880506481</v>
      </c>
      <c r="M57">
        <v>6.2613538016700002E-3</v>
      </c>
      <c r="N57">
        <v>2.0104764981889998E-3</v>
      </c>
      <c r="O57">
        <v>9.6600640887514716E-2</v>
      </c>
      <c r="P57">
        <v>2.0864982517696001E-2</v>
      </c>
      <c r="Q57">
        <v>7.4961131964499999E-4</v>
      </c>
      <c r="R57" s="90">
        <f t="shared" si="10"/>
        <v>2.0247036174660091E-2</v>
      </c>
      <c r="S57" s="90">
        <f t="shared" si="11"/>
        <v>7.4961131964499999E-4</v>
      </c>
      <c r="T57" s="91">
        <f t="shared" si="12"/>
        <v>1073.6363310364484</v>
      </c>
      <c r="U57" s="91">
        <f t="shared" si="13"/>
        <v>38.572279954918386</v>
      </c>
      <c r="V57" s="92">
        <f t="shared" si="14"/>
        <v>3.592676480841716E-2</v>
      </c>
    </row>
    <row r="58" spans="1:23" x14ac:dyDescent="0.25">
      <c r="A58" s="88" t="s">
        <v>220</v>
      </c>
      <c r="B58" s="88">
        <v>3013.5165335044298</v>
      </c>
      <c r="C58" s="88">
        <v>607.22564309271002</v>
      </c>
      <c r="D58" s="68">
        <f t="shared" si="6"/>
        <v>3105.4900700503822</v>
      </c>
      <c r="E58" s="69">
        <f t="shared" si="7"/>
        <v>607.22564309271002</v>
      </c>
      <c r="F58">
        <v>64.729762744278901</v>
      </c>
      <c r="G58">
        <v>13.1107127778773</v>
      </c>
      <c r="H58">
        <v>0.99484228634587124</v>
      </c>
      <c r="I58" s="88">
        <v>45.966110642695902</v>
      </c>
      <c r="J58" s="88">
        <v>1.40326678061008</v>
      </c>
      <c r="K58" s="73">
        <f t="shared" si="8"/>
        <v>47.36901177500026</v>
      </c>
      <c r="L58" s="74">
        <f t="shared" si="9"/>
        <v>1.40326678061008</v>
      </c>
      <c r="M58">
        <v>1.5113023159109999E-2</v>
      </c>
      <c r="N58">
        <v>3.092478507316E-3</v>
      </c>
      <c r="O58">
        <v>0.14919255245265961</v>
      </c>
      <c r="P58">
        <v>2.1760323803360002E-2</v>
      </c>
      <c r="Q58">
        <v>6.78705855368E-4</v>
      </c>
      <c r="R58" s="90">
        <f t="shared" si="10"/>
        <v>2.111586064571493E-2</v>
      </c>
      <c r="S58" s="90">
        <f t="shared" si="11"/>
        <v>6.78705855368E-4</v>
      </c>
      <c r="T58" s="91">
        <f t="shared" si="12"/>
        <v>1119.2292640714713</v>
      </c>
      <c r="U58" s="91">
        <f t="shared" si="13"/>
        <v>34.908830488415404</v>
      </c>
      <c r="V58" s="92">
        <f t="shared" si="14"/>
        <v>3.1190062312547083E-2</v>
      </c>
    </row>
    <row r="59" spans="1:23" x14ac:dyDescent="0.25">
      <c r="A59" s="88" t="s">
        <v>221</v>
      </c>
      <c r="B59" s="88">
        <v>6501.7087768573101</v>
      </c>
      <c r="C59" s="88">
        <v>2009.5269153050499</v>
      </c>
      <c r="D59" s="68">
        <f t="shared" si="6"/>
        <v>6700.1431120106081</v>
      </c>
      <c r="E59" s="69">
        <f t="shared" si="7"/>
        <v>2009.5269153050499</v>
      </c>
      <c r="F59">
        <v>140.83893129101099</v>
      </c>
      <c r="G59">
        <v>43.7457268416006</v>
      </c>
      <c r="H59">
        <v>0.99506946325700762</v>
      </c>
      <c r="I59" s="88">
        <v>46.056344681465902</v>
      </c>
      <c r="J59" s="88">
        <v>1.4680669157945601</v>
      </c>
      <c r="K59" s="73">
        <f t="shared" si="8"/>
        <v>47.46199978693425</v>
      </c>
      <c r="L59" s="74">
        <f t="shared" si="9"/>
        <v>1.4680669157945601</v>
      </c>
      <c r="M59">
        <v>7.0789474322040004E-3</v>
      </c>
      <c r="N59">
        <v>2.198881719721E-3</v>
      </c>
      <c r="O59">
        <v>0.10261791901579777</v>
      </c>
      <c r="P59">
        <v>2.1707826140724001E-2</v>
      </c>
      <c r="Q59">
        <v>7.6450675140399998E-4</v>
      </c>
      <c r="R59" s="90">
        <f t="shared" si="10"/>
        <v>2.106491777655246E-2</v>
      </c>
      <c r="S59" s="90">
        <f t="shared" si="11"/>
        <v>7.6450675140399998E-4</v>
      </c>
      <c r="T59" s="91">
        <f t="shared" si="12"/>
        <v>1116.5570275517257</v>
      </c>
      <c r="U59" s="91">
        <f t="shared" si="13"/>
        <v>39.322932676777299</v>
      </c>
      <c r="V59" s="92">
        <f t="shared" si="14"/>
        <v>3.521802443266215E-2</v>
      </c>
    </row>
    <row r="60" spans="1:23" x14ac:dyDescent="0.25">
      <c r="A60" s="88" t="s">
        <v>222</v>
      </c>
      <c r="B60" s="88">
        <v>14157.552624731399</v>
      </c>
      <c r="C60" s="88">
        <v>6164.4370893634496</v>
      </c>
      <c r="D60" s="68">
        <f t="shared" si="6"/>
        <v>14589.645884965727</v>
      </c>
      <c r="E60" s="69">
        <f t="shared" si="7"/>
        <v>6164.4370893634496</v>
      </c>
      <c r="F60">
        <v>314.596786542156</v>
      </c>
      <c r="G60">
        <v>137.23215289678299</v>
      </c>
      <c r="H60">
        <v>0.99816800677701689</v>
      </c>
      <c r="I60" s="88">
        <v>44.880126426000203</v>
      </c>
      <c r="J60" s="88">
        <v>1.3508068560211599</v>
      </c>
      <c r="K60" s="73">
        <f t="shared" si="8"/>
        <v>46.24988295533587</v>
      </c>
      <c r="L60" s="74">
        <f t="shared" si="9"/>
        <v>1.3508068560211599</v>
      </c>
      <c r="M60">
        <v>3.1666799836540002E-3</v>
      </c>
      <c r="N60">
        <v>1.382376139813E-3</v>
      </c>
      <c r="O60">
        <v>6.8947279145000748E-2</v>
      </c>
      <c r="P60">
        <v>2.2270606607713E-2</v>
      </c>
      <c r="Q60">
        <v>7.2329128496600005E-4</v>
      </c>
      <c r="R60" s="90">
        <f t="shared" si="10"/>
        <v>2.1611030693917923E-2</v>
      </c>
      <c r="S60" s="90">
        <f t="shared" si="11"/>
        <v>7.2329128496600005E-4</v>
      </c>
      <c r="T60" s="91">
        <f t="shared" si="12"/>
        <v>1145.1967405729222</v>
      </c>
      <c r="U60" s="91">
        <f t="shared" si="13"/>
        <v>37.193006756313238</v>
      </c>
      <c r="V60" s="92">
        <f t="shared" si="14"/>
        <v>3.2477394877762418E-2</v>
      </c>
    </row>
    <row r="61" spans="1:23" x14ac:dyDescent="0.25">
      <c r="A61" s="88" t="s">
        <v>223</v>
      </c>
      <c r="B61" s="88">
        <v>8347.2760749485205</v>
      </c>
      <c r="C61" s="88">
        <v>2814.6190833077699</v>
      </c>
      <c r="D61" s="68">
        <f t="shared" si="6"/>
        <v>8602.0377437838451</v>
      </c>
      <c r="E61" s="69">
        <f t="shared" si="7"/>
        <v>2814.6190833077699</v>
      </c>
      <c r="F61">
        <v>173.338494031919</v>
      </c>
      <c r="G61">
        <v>58.690830152784997</v>
      </c>
      <c r="H61">
        <v>0.99586304601535214</v>
      </c>
      <c r="I61" s="88">
        <v>48.063923078690699</v>
      </c>
      <c r="J61" s="88">
        <v>1.5077080603827899</v>
      </c>
      <c r="K61" s="73">
        <f t="shared" si="8"/>
        <v>49.530850150990197</v>
      </c>
      <c r="L61" s="74">
        <f t="shared" si="9"/>
        <v>1.5077080603827899</v>
      </c>
      <c r="M61">
        <v>5.7559536795910001E-3</v>
      </c>
      <c r="N61">
        <v>1.94855517214E-3</v>
      </c>
      <c r="O61">
        <v>9.2662203598211368E-2</v>
      </c>
      <c r="P61">
        <v>2.0792174970994001E-2</v>
      </c>
      <c r="Q61">
        <v>7.0644957915699997E-4</v>
      </c>
      <c r="R61" s="90">
        <f t="shared" si="10"/>
        <v>2.0176384927738919E-2</v>
      </c>
      <c r="S61" s="90">
        <f t="shared" si="11"/>
        <v>7.0644957915699997E-4</v>
      </c>
      <c r="T61" s="91">
        <f t="shared" si="12"/>
        <v>1069.9270886918819</v>
      </c>
      <c r="U61" s="91">
        <f t="shared" si="13"/>
        <v>36.352596233414616</v>
      </c>
      <c r="V61" s="92">
        <f t="shared" si="14"/>
        <v>3.397670422370571E-2</v>
      </c>
    </row>
    <row r="62" spans="1:23" x14ac:dyDescent="0.25">
      <c r="A62" s="46"/>
      <c r="B62" s="81"/>
      <c r="C62" s="82"/>
      <c r="D62" s="83"/>
      <c r="E62" s="84"/>
      <c r="F62" s="40" t="s">
        <v>35</v>
      </c>
      <c r="G62" s="41"/>
      <c r="H62" s="42"/>
      <c r="I62" s="81" t="s">
        <v>8</v>
      </c>
      <c r="J62" s="82"/>
      <c r="K62" s="85" t="s">
        <v>9</v>
      </c>
      <c r="L62" s="86"/>
      <c r="M62" s="43" t="s">
        <v>35</v>
      </c>
      <c r="N62" s="44"/>
      <c r="O62" s="45"/>
      <c r="P62" s="81" t="s">
        <v>8</v>
      </c>
      <c r="Q62" s="82"/>
      <c r="R62" s="82" t="s">
        <v>9</v>
      </c>
      <c r="S62" s="43" t="s">
        <v>35</v>
      </c>
      <c r="T62" s="44">
        <v>345</v>
      </c>
      <c r="U62" s="45">
        <f>T62*SQRT(((3.4/T62)^2)+(((0.00000008/0.00001867))^2)+(($C$2/$B$2)^2))</f>
        <v>4.4809886183004295</v>
      </c>
      <c r="W62" t="s">
        <v>98</v>
      </c>
    </row>
    <row r="63" spans="1:23" x14ac:dyDescent="0.25">
      <c r="A63" s="88" t="s">
        <v>224</v>
      </c>
      <c r="B63" s="88">
        <v>22862.980768895199</v>
      </c>
      <c r="C63" s="88">
        <v>11027.247054814099</v>
      </c>
      <c r="D63" s="68">
        <f t="shared" ref="D63:D64" si="15">IF(ISNUMBER(B63),(B63*(EXP(B$2*0.00001867)-1)/(EXP(B$3*0.00001867)-1)),"&lt; DL")</f>
        <v>23560.766619385304</v>
      </c>
      <c r="E63" s="69">
        <f t="shared" ref="E63:E64" si="16">C63</f>
        <v>11027.247054814099</v>
      </c>
      <c r="F63">
        <v>150.309942082513</v>
      </c>
      <c r="G63">
        <v>72.823042349021705</v>
      </c>
      <c r="H63">
        <v>0.99552722754826939</v>
      </c>
      <c r="I63" s="88">
        <v>151.084886996016</v>
      </c>
      <c r="J63" s="88">
        <v>7.2001052090164999</v>
      </c>
      <c r="K63" s="73">
        <f t="shared" ref="K63:K64" si="17">IF(ISNUMBER(I63),(I63*(EXP(B$2*0.00001867)-1)/(EXP(B$3*0.00001867)-1)),"&lt; DL")</f>
        <v>155.6960484816673</v>
      </c>
      <c r="L63" s="74">
        <f t="shared" ref="L63:L64" si="18">J63</f>
        <v>7.2001052090164999</v>
      </c>
      <c r="M63">
        <v>6.5933434588549998E-3</v>
      </c>
      <c r="N63">
        <v>3.1957715492110001E-3</v>
      </c>
      <c r="O63">
        <v>9.8321340673771046E-2</v>
      </c>
      <c r="P63" s="88">
        <v>6.5967205330380004E-3</v>
      </c>
      <c r="Q63" s="88">
        <v>3.6079880796899998E-4</v>
      </c>
      <c r="R63" s="90">
        <f t="shared" ref="R63:R64" si="19">IF(ISNUMBER(P63),(P63*((EXP(B$3*0.00001867)-1)/(EXP(B$2*0.00001867)-1))),"&lt; DL")</f>
        <v>6.4013492056973981E-3</v>
      </c>
      <c r="S63" s="90">
        <f t="shared" ref="S63:S64" si="20">Q63</f>
        <v>3.6079880796899998E-4</v>
      </c>
      <c r="T63" s="91">
        <f t="shared" ref="T63:T64" si="21">LN(R63+1)/0.00001867</f>
        <v>341.77544664345487</v>
      </c>
      <c r="U63" s="91">
        <f t="shared" ref="U63:U64" si="22">Q63/P63*T63</f>
        <v>18.692951008679746</v>
      </c>
      <c r="V63" s="92">
        <f t="shared" ref="V63:V64" si="23">U63/T63</f>
        <v>5.4693662731660486E-2</v>
      </c>
    </row>
    <row r="64" spans="1:23" x14ac:dyDescent="0.25">
      <c r="A64" s="88" t="s">
        <v>225</v>
      </c>
      <c r="B64" s="88">
        <v>10945.0430084374</v>
      </c>
      <c r="C64" s="88">
        <v>3777.7157149079198</v>
      </c>
      <c r="D64" s="68">
        <f t="shared" si="15"/>
        <v>11279.089396416859</v>
      </c>
      <c r="E64" s="69">
        <f t="shared" si="16"/>
        <v>3777.7157149079198</v>
      </c>
      <c r="F64">
        <v>71.3038879167825</v>
      </c>
      <c r="G64">
        <v>24.7202460660572</v>
      </c>
      <c r="H64">
        <v>0.99557096375603771</v>
      </c>
      <c r="I64" s="88">
        <v>151.996035885163</v>
      </c>
      <c r="J64" s="88">
        <v>7.5097931093790899</v>
      </c>
      <c r="K64" s="73">
        <f t="shared" si="17"/>
        <v>156.63500594087625</v>
      </c>
      <c r="L64" s="74">
        <f t="shared" si="18"/>
        <v>7.5097931093790899</v>
      </c>
      <c r="M64">
        <v>1.3790640249138999E-2</v>
      </c>
      <c r="N64">
        <v>4.8301063834869998E-3</v>
      </c>
      <c r="O64">
        <v>0.14106635480567106</v>
      </c>
      <c r="P64" s="88">
        <v>6.597585025422E-3</v>
      </c>
      <c r="Q64" s="88">
        <v>4.0450697685300003E-4</v>
      </c>
      <c r="R64" s="90">
        <f t="shared" si="19"/>
        <v>6.4021880949011968E-3</v>
      </c>
      <c r="S64" s="90">
        <f t="shared" si="20"/>
        <v>4.0450697685300003E-4</v>
      </c>
      <c r="T64" s="91">
        <f t="shared" si="21"/>
        <v>341.82009329532832</v>
      </c>
      <c r="U64" s="91">
        <f t="shared" si="22"/>
        <v>20.957458226566718</v>
      </c>
      <c r="V64" s="92">
        <f t="shared" si="23"/>
        <v>6.1311370038331051E-2</v>
      </c>
    </row>
    <row r="65" spans="1:22" x14ac:dyDescent="0.25">
      <c r="A65" s="88" t="s">
        <v>226</v>
      </c>
      <c r="B65" s="88">
        <v>11875.1953017835</v>
      </c>
      <c r="C65" s="88">
        <v>4282.8407015419198</v>
      </c>
      <c r="D65" s="68">
        <f t="shared" ref="D65:D89" si="24">IF(ISNUMBER(B65),(B65*(EXP(B$2*0.00001867)-1)/(EXP(B$3*0.00001867)-1)),"&lt; DL")</f>
        <v>12237.630250102426</v>
      </c>
      <c r="E65" s="69">
        <f t="shared" ref="E65:E89" si="25">C65</f>
        <v>4282.8407015419198</v>
      </c>
      <c r="F65">
        <v>79.637430950907302</v>
      </c>
      <c r="G65">
        <v>28.987781362073001</v>
      </c>
      <c r="H65">
        <v>0.99081694421414845</v>
      </c>
      <c r="I65">
        <v>148.88499550348399</v>
      </c>
      <c r="J65">
        <v>7.3038553782727798</v>
      </c>
      <c r="K65" s="73">
        <f t="shared" ref="K65:K89" si="26">IF(ISNUMBER(I65),(I65*(EXP(B$2*0.00001867)-1)/(EXP(B$3*0.00001867)-1)),"&lt; DL")</f>
        <v>153.42901556205638</v>
      </c>
      <c r="L65" s="74">
        <f t="shared" ref="L65:L89" si="27">J65</f>
        <v>7.3038553782727798</v>
      </c>
      <c r="M65">
        <v>1.2540660528248E-2</v>
      </c>
      <c r="N65">
        <v>4.5623690427690003E-3</v>
      </c>
      <c r="O65">
        <v>0.13484387774175491</v>
      </c>
      <c r="P65" s="88">
        <v>6.7134490539200002E-3</v>
      </c>
      <c r="Q65" s="88">
        <v>3.2953529421E-4</v>
      </c>
      <c r="R65" s="90">
        <f t="shared" ref="R65:R89" si="28">IF(ISNUMBER(P65),(P65*((EXP(B$3*0.00001867)-1)/(EXP(B$2*0.00001867)-1))),"&lt; DL")</f>
        <v>6.5146206442384062E-3</v>
      </c>
      <c r="S65" s="90">
        <f t="shared" ref="S65:S89" si="29">Q65</f>
        <v>3.2953529421E-4</v>
      </c>
      <c r="T65" s="91">
        <f t="shared" ref="T65:T89" si="30">LN(R65+1)/0.00001867</f>
        <v>347.80354665175776</v>
      </c>
      <c r="U65" s="91">
        <f t="shared" ref="U65:U89" si="31">Q65/P65*T65</f>
        <v>17.072229662075905</v>
      </c>
      <c r="V65" s="92">
        <f t="shared" ref="V65:V89" si="32">U65/T65</f>
        <v>4.9085841206701862E-2</v>
      </c>
    </row>
    <row r="66" spans="1:22" x14ac:dyDescent="0.25">
      <c r="A66" s="88" t="s">
        <v>227</v>
      </c>
      <c r="B66" s="88">
        <v>16292.4714363067</v>
      </c>
      <c r="C66" s="88">
        <v>6551.1982766333003</v>
      </c>
      <c r="D66" s="68">
        <f t="shared" si="24"/>
        <v>16789.723135579261</v>
      </c>
      <c r="E66" s="69">
        <f t="shared" si="25"/>
        <v>6551.1982766333003</v>
      </c>
      <c r="F66">
        <v>104.41557543466099</v>
      </c>
      <c r="G66">
        <v>41.675190480704103</v>
      </c>
      <c r="H66">
        <v>0.99260973834688215</v>
      </c>
      <c r="I66">
        <v>151.50136529858599</v>
      </c>
      <c r="J66">
        <v>7.1401859627591797</v>
      </c>
      <c r="K66" s="73">
        <f t="shared" si="26"/>
        <v>156.12523784188582</v>
      </c>
      <c r="L66" s="74">
        <f t="shared" si="27"/>
        <v>7.1401859627591797</v>
      </c>
      <c r="M66">
        <v>9.0734169787529996E-3</v>
      </c>
      <c r="N66">
        <v>3.7188816893940001E-3</v>
      </c>
      <c r="O66">
        <v>0.11498772560431533</v>
      </c>
      <c r="P66" s="88">
        <v>6.609412899221E-3</v>
      </c>
      <c r="Q66" s="88">
        <v>3.1150595633800001E-4</v>
      </c>
      <c r="R66" s="90">
        <f t="shared" si="28"/>
        <v>6.4136656692760884E-3</v>
      </c>
      <c r="S66" s="90">
        <f t="shared" si="29"/>
        <v>3.1150595633800001E-4</v>
      </c>
      <c r="T66" s="91">
        <f t="shared" si="30"/>
        <v>342.43093931587742</v>
      </c>
      <c r="U66" s="91">
        <f t="shared" si="31"/>
        <v>16.138994318827368</v>
      </c>
      <c r="V66" s="92">
        <f t="shared" si="32"/>
        <v>4.7130654581243485E-2</v>
      </c>
    </row>
    <row r="67" spans="1:22" x14ac:dyDescent="0.25">
      <c r="A67" s="88" t="s">
        <v>228</v>
      </c>
      <c r="B67" s="88" t="s">
        <v>37</v>
      </c>
      <c r="C67" s="88">
        <v>39958.790374868498</v>
      </c>
      <c r="D67" s="68" t="str">
        <f t="shared" si="24"/>
        <v>&lt; DL</v>
      </c>
      <c r="E67" s="69">
        <f t="shared" si="25"/>
        <v>39958.790374868498</v>
      </c>
      <c r="F67" t="s">
        <v>37</v>
      </c>
      <c r="G67">
        <v>284.33013534547098</v>
      </c>
      <c r="H67" t="e">
        <v>#VALUE!</v>
      </c>
      <c r="I67">
        <v>152.54402620585199</v>
      </c>
      <c r="J67">
        <v>7.7162966327700904</v>
      </c>
      <c r="K67" s="73">
        <f t="shared" si="26"/>
        <v>157.19972111016867</v>
      </c>
      <c r="L67" s="74">
        <f t="shared" si="27"/>
        <v>7.7162966327700904</v>
      </c>
      <c r="M67" t="s">
        <v>37</v>
      </c>
      <c r="N67">
        <v>2.3131941009740002E-3</v>
      </c>
      <c r="O67" t="e">
        <v>#VALUE!</v>
      </c>
      <c r="P67" s="88">
        <v>6.5534070861209999E-3</v>
      </c>
      <c r="Q67" s="88">
        <v>3.31682236726E-4</v>
      </c>
      <c r="R67" s="90">
        <f t="shared" si="28"/>
        <v>6.3593185485504794E-3</v>
      </c>
      <c r="S67" s="90">
        <f t="shared" si="29"/>
        <v>3.31682236726E-4</v>
      </c>
      <c r="T67" s="91">
        <f t="shared" si="30"/>
        <v>339.5384789042235</v>
      </c>
      <c r="U67" s="91">
        <f t="shared" si="31"/>
        <v>17.184783526725241</v>
      </c>
      <c r="V67" s="92">
        <f t="shared" si="32"/>
        <v>5.0612182696302584E-2</v>
      </c>
    </row>
    <row r="68" spans="1:22" x14ac:dyDescent="0.25">
      <c r="A68" s="88" t="s">
        <v>229</v>
      </c>
      <c r="B68" s="88">
        <v>16991.430242935501</v>
      </c>
      <c r="C68" s="88">
        <v>7299.4315648808497</v>
      </c>
      <c r="D68" s="68">
        <f t="shared" si="24"/>
        <v>17510.014399697793</v>
      </c>
      <c r="E68" s="69">
        <f t="shared" si="25"/>
        <v>7299.4315648808497</v>
      </c>
      <c r="F68">
        <v>109.045906840661</v>
      </c>
      <c r="G68">
        <v>46.727589196308003</v>
      </c>
      <c r="H68">
        <v>0.99748162082676339</v>
      </c>
      <c r="I68">
        <v>153.17576453142499</v>
      </c>
      <c r="J68">
        <v>7.5890598606914201</v>
      </c>
      <c r="K68" s="73">
        <f t="shared" si="26"/>
        <v>157.85074030157685</v>
      </c>
      <c r="L68" s="74">
        <f t="shared" si="27"/>
        <v>7.5890598606914201</v>
      </c>
      <c r="M68">
        <v>8.8977801534130003E-3</v>
      </c>
      <c r="N68">
        <v>3.8776608190369999E-3</v>
      </c>
      <c r="O68">
        <v>0.11368672983974723</v>
      </c>
      <c r="P68" s="88">
        <v>6.5465977389690001E-3</v>
      </c>
      <c r="Q68" s="88">
        <v>3.3268257737400001E-4</v>
      </c>
      <c r="R68" s="90">
        <f t="shared" si="28"/>
        <v>6.3527108699676944E-3</v>
      </c>
      <c r="S68" s="90">
        <f t="shared" si="29"/>
        <v>3.3268257737400001E-4</v>
      </c>
      <c r="T68" s="91">
        <f t="shared" si="30"/>
        <v>339.18679463332825</v>
      </c>
      <c r="U68" s="91">
        <f t="shared" si="31"/>
        <v>17.23666880861574</v>
      </c>
      <c r="V68" s="92">
        <f t="shared" si="32"/>
        <v>5.0817629345650463E-2</v>
      </c>
    </row>
    <row r="69" spans="1:22" x14ac:dyDescent="0.25">
      <c r="A69" s="88" t="s">
        <v>230</v>
      </c>
      <c r="B69" s="88">
        <v>20642.569088253102</v>
      </c>
      <c r="C69" s="88">
        <v>9807.6539515589302</v>
      </c>
      <c r="D69" s="68">
        <f t="shared" si="24"/>
        <v>21272.587228632419</v>
      </c>
      <c r="E69" s="69">
        <f t="shared" si="25"/>
        <v>9807.6539515589302</v>
      </c>
      <c r="F69">
        <v>141.60434239831301</v>
      </c>
      <c r="G69">
        <v>68.369090612128502</v>
      </c>
      <c r="H69">
        <v>0.98405224256197554</v>
      </c>
      <c r="I69">
        <v>149.239422808764</v>
      </c>
      <c r="J69">
        <v>7.3242404054151198</v>
      </c>
      <c r="K69" s="73">
        <f t="shared" si="26"/>
        <v>153.79426010771076</v>
      </c>
      <c r="L69" s="74">
        <f t="shared" si="27"/>
        <v>7.3242404054151198</v>
      </c>
      <c r="M69">
        <v>7.3902806970920004E-3</v>
      </c>
      <c r="N69">
        <v>3.4969764312179998E-3</v>
      </c>
      <c r="O69">
        <v>0.10371635818227111</v>
      </c>
      <c r="P69" s="88">
        <v>6.7235487069570001E-3</v>
      </c>
      <c r="Q69" s="88">
        <v>3.4618789489099998E-4</v>
      </c>
      <c r="R69" s="90">
        <f t="shared" si="28"/>
        <v>6.5244211815845658E-3</v>
      </c>
      <c r="S69" s="90">
        <f t="shared" si="29"/>
        <v>3.4618789489099998E-4</v>
      </c>
      <c r="T69" s="91">
        <f t="shared" si="30"/>
        <v>348.32508154213491</v>
      </c>
      <c r="U69" s="91">
        <f t="shared" si="31"/>
        <v>17.934863265292442</v>
      </c>
      <c r="V69" s="92">
        <f t="shared" si="32"/>
        <v>5.1488865475577197E-2</v>
      </c>
    </row>
    <row r="70" spans="1:22" x14ac:dyDescent="0.25">
      <c r="A70" s="88" t="s">
        <v>231</v>
      </c>
      <c r="B70" s="88">
        <v>15209.1833494251</v>
      </c>
      <c r="C70" s="88">
        <v>6225.8788952590003</v>
      </c>
      <c r="D70" s="68">
        <f t="shared" si="24"/>
        <v>15673.372732516262</v>
      </c>
      <c r="E70" s="69">
        <f t="shared" si="25"/>
        <v>6225.8788952590003</v>
      </c>
      <c r="F70">
        <v>98.348095454526501</v>
      </c>
      <c r="G70">
        <v>40.222343028509201</v>
      </c>
      <c r="H70">
        <v>0.99909466111594403</v>
      </c>
      <c r="I70">
        <v>151.44680093551801</v>
      </c>
      <c r="J70">
        <v>7.5139300607892201</v>
      </c>
      <c r="K70" s="73">
        <f t="shared" si="26"/>
        <v>156.0690081561342</v>
      </c>
      <c r="L70" s="74">
        <f t="shared" si="27"/>
        <v>7.5139300607892201</v>
      </c>
      <c r="M70">
        <v>9.7986094017680006E-3</v>
      </c>
      <c r="N70">
        <v>4.0683069657710003E-3</v>
      </c>
      <c r="O70">
        <v>0.11949721285847291</v>
      </c>
      <c r="P70" s="88">
        <v>6.5852305768020003E-3</v>
      </c>
      <c r="Q70" s="88">
        <v>3.3244557468699998E-4</v>
      </c>
      <c r="R70" s="90">
        <f t="shared" si="28"/>
        <v>6.3901995409728646E-3</v>
      </c>
      <c r="S70" s="90">
        <f t="shared" si="29"/>
        <v>3.3244557468699998E-4</v>
      </c>
      <c r="T70" s="91">
        <f t="shared" si="30"/>
        <v>341.18204508086882</v>
      </c>
      <c r="U70" s="91">
        <f t="shared" si="31"/>
        <v>17.224068273229385</v>
      </c>
      <c r="V70" s="92">
        <f t="shared" si="32"/>
        <v>5.048351319058083E-2</v>
      </c>
    </row>
    <row r="71" spans="1:22" x14ac:dyDescent="0.25">
      <c r="A71" s="88" t="s">
        <v>232</v>
      </c>
      <c r="B71" s="88">
        <v>9544.2869165853299</v>
      </c>
      <c r="C71" s="88">
        <v>3088.0727762876199</v>
      </c>
      <c r="D71" s="68">
        <f t="shared" si="24"/>
        <v>9835.5817582654545</v>
      </c>
      <c r="E71" s="69">
        <f t="shared" si="25"/>
        <v>3088.0727762876199</v>
      </c>
      <c r="F71">
        <v>62.982263864720203</v>
      </c>
      <c r="G71">
        <v>20.5143170867286</v>
      </c>
      <c r="H71">
        <v>0.99335674108937422</v>
      </c>
      <c r="I71">
        <v>149.350595497288</v>
      </c>
      <c r="J71">
        <v>7.3423771869187</v>
      </c>
      <c r="K71" s="73">
        <f t="shared" si="26"/>
        <v>153.90882582402043</v>
      </c>
      <c r="L71" s="74">
        <f t="shared" si="27"/>
        <v>7.3423771869187</v>
      </c>
      <c r="M71">
        <v>1.5487332101819001E-2</v>
      </c>
      <c r="N71">
        <v>5.0866290097449996E-3</v>
      </c>
      <c r="O71">
        <v>0.14968431004366048</v>
      </c>
      <c r="P71" s="88">
        <v>6.6720356773360004E-3</v>
      </c>
      <c r="Q71" s="88">
        <v>3.29789579129E-4</v>
      </c>
      <c r="R71" s="90">
        <f t="shared" si="28"/>
        <v>6.4744337841200275E-3</v>
      </c>
      <c r="S71" s="90">
        <f t="shared" si="29"/>
        <v>3.29789579129E-4</v>
      </c>
      <c r="T71" s="91">
        <f t="shared" si="30"/>
        <v>345.66495267391139</v>
      </c>
      <c r="U71" s="91">
        <f t="shared" si="31"/>
        <v>17.08574485733136</v>
      </c>
      <c r="V71" s="92">
        <f t="shared" si="32"/>
        <v>4.9428629443522068E-2</v>
      </c>
    </row>
    <row r="72" spans="1:22" x14ac:dyDescent="0.25">
      <c r="A72" s="88" t="s">
        <v>233</v>
      </c>
      <c r="B72" s="88">
        <v>12037.193499066399</v>
      </c>
      <c r="C72" s="88">
        <v>4374.4651924715499</v>
      </c>
      <c r="D72" s="68">
        <f t="shared" si="24"/>
        <v>12404.572686765638</v>
      </c>
      <c r="E72" s="69">
        <f t="shared" si="25"/>
        <v>4374.4651924715499</v>
      </c>
      <c r="F72">
        <v>77.885960403019396</v>
      </c>
      <c r="G72">
        <v>28.571251062154801</v>
      </c>
      <c r="H72">
        <v>0.99067144555280107</v>
      </c>
      <c r="I72">
        <v>154.02770341873801</v>
      </c>
      <c r="J72">
        <v>7.6899459054710801</v>
      </c>
      <c r="K72" s="73">
        <f t="shared" si="26"/>
        <v>158.72868064981301</v>
      </c>
      <c r="L72" s="74">
        <f t="shared" si="27"/>
        <v>7.6899459054710801</v>
      </c>
      <c r="M72">
        <v>1.2787778971663E-2</v>
      </c>
      <c r="N72">
        <v>4.6887106919470001E-3</v>
      </c>
      <c r="O72">
        <v>0.1361652004303521</v>
      </c>
      <c r="P72" s="88">
        <v>6.4801368860010001E-3</v>
      </c>
      <c r="Q72" s="88">
        <v>3.2394689374100002E-4</v>
      </c>
      <c r="R72" s="90">
        <f t="shared" si="28"/>
        <v>6.2882183503549603E-3</v>
      </c>
      <c r="S72" s="90">
        <f t="shared" si="29"/>
        <v>3.2394689374100002E-4</v>
      </c>
      <c r="T72" s="91">
        <f t="shared" si="30"/>
        <v>335.75415097344387</v>
      </c>
      <c r="U72" s="91">
        <f t="shared" si="31"/>
        <v>16.784601341286713</v>
      </c>
      <c r="V72" s="92">
        <f t="shared" si="32"/>
        <v>4.9990748565947811E-2</v>
      </c>
    </row>
    <row r="73" spans="1:22" x14ac:dyDescent="0.25">
      <c r="A73" s="88" t="s">
        <v>234</v>
      </c>
      <c r="B73" s="88">
        <v>14661.0640347641</v>
      </c>
      <c r="C73" s="88">
        <v>5860.3470283519</v>
      </c>
      <c r="D73" s="68">
        <f t="shared" si="24"/>
        <v>15108.524632312516</v>
      </c>
      <c r="E73" s="69">
        <f t="shared" si="25"/>
        <v>5860.3470283519</v>
      </c>
      <c r="F73">
        <v>93.5922305678952</v>
      </c>
      <c r="G73">
        <v>37.139843500311301</v>
      </c>
      <c r="H73">
        <v>0.99275578851787138</v>
      </c>
      <c r="I73">
        <v>152.133835509357</v>
      </c>
      <c r="J73">
        <v>7.5240491657028201</v>
      </c>
      <c r="K73" s="73">
        <f t="shared" si="26"/>
        <v>156.77701125587399</v>
      </c>
      <c r="L73" s="74">
        <f t="shared" si="27"/>
        <v>7.5240491657028201</v>
      </c>
      <c r="M73">
        <v>1.0131552567559999E-2</v>
      </c>
      <c r="N73">
        <v>4.1335860124520002E-3</v>
      </c>
      <c r="O73">
        <v>0.12122015454371601</v>
      </c>
      <c r="P73" s="88">
        <v>6.5888505909140003E-3</v>
      </c>
      <c r="Q73" s="88">
        <v>3.5346402831099998E-4</v>
      </c>
      <c r="R73" s="90">
        <f t="shared" si="28"/>
        <v>6.3937123431818425E-3</v>
      </c>
      <c r="S73" s="90">
        <f t="shared" si="29"/>
        <v>3.5346402831099998E-4</v>
      </c>
      <c r="T73" s="91">
        <f t="shared" si="30"/>
        <v>341.3690022926146</v>
      </c>
      <c r="U73" s="91">
        <f t="shared" si="31"/>
        <v>18.313006347001785</v>
      </c>
      <c r="V73" s="92">
        <f t="shared" si="32"/>
        <v>5.3645779857024768E-2</v>
      </c>
    </row>
    <row r="74" spans="1:22" x14ac:dyDescent="0.25">
      <c r="A74" s="88" t="s">
        <v>235</v>
      </c>
      <c r="B74" s="88">
        <v>25381.098908463198</v>
      </c>
      <c r="C74" s="88">
        <v>12927.2645048501</v>
      </c>
      <c r="D74" s="68">
        <f t="shared" si="24"/>
        <v>26155.738570160785</v>
      </c>
      <c r="E74" s="69">
        <f t="shared" si="25"/>
        <v>12927.2645048501</v>
      </c>
      <c r="F74">
        <v>168.386671198931</v>
      </c>
      <c r="G74">
        <v>86.1967558401833</v>
      </c>
      <c r="H74">
        <v>0.99497691439320934</v>
      </c>
      <c r="I74">
        <v>150.75919865700101</v>
      </c>
      <c r="J74">
        <v>7.1928812904374801</v>
      </c>
      <c r="K74" s="73">
        <f t="shared" si="26"/>
        <v>155.36042002517897</v>
      </c>
      <c r="L74" s="74">
        <f t="shared" si="27"/>
        <v>7.1928812904374801</v>
      </c>
      <c r="M74">
        <v>5.9610266674650003E-3</v>
      </c>
      <c r="N74">
        <v>3.0470237276859998E-3</v>
      </c>
      <c r="O74">
        <v>9.3339248744643388E-2</v>
      </c>
      <c r="P74" s="88">
        <v>6.6421695205109996E-3</v>
      </c>
      <c r="Q74" s="88">
        <v>3.1682428767300001E-4</v>
      </c>
      <c r="R74" s="90">
        <f t="shared" si="28"/>
        <v>6.4454521563079266E-3</v>
      </c>
      <c r="S74" s="90">
        <f t="shared" si="29"/>
        <v>3.1682428767300001E-4</v>
      </c>
      <c r="T74" s="91">
        <f t="shared" si="30"/>
        <v>344.12260613846109</v>
      </c>
      <c r="U74" s="91">
        <f t="shared" si="31"/>
        <v>16.414275369714829</v>
      </c>
      <c r="V74" s="92">
        <f t="shared" si="32"/>
        <v>4.7698916249374168E-2</v>
      </c>
    </row>
    <row r="75" spans="1:22" x14ac:dyDescent="0.25">
      <c r="A75" s="88" t="s">
        <v>236</v>
      </c>
      <c r="B75" s="88">
        <v>16297.4817766373</v>
      </c>
      <c r="C75" s="88">
        <v>6917.8452636096099</v>
      </c>
      <c r="D75" s="68">
        <f t="shared" si="24"/>
        <v>16794.886393179229</v>
      </c>
      <c r="E75" s="69">
        <f t="shared" si="25"/>
        <v>6917.8452636096099</v>
      </c>
      <c r="F75">
        <v>106.328404225779</v>
      </c>
      <c r="G75">
        <v>45.070836407858501</v>
      </c>
      <c r="H75">
        <v>0.99861016401917602</v>
      </c>
      <c r="I75">
        <v>150.377219651281</v>
      </c>
      <c r="J75">
        <v>7.4473062104827701</v>
      </c>
      <c r="K75" s="73">
        <f t="shared" si="26"/>
        <v>154.96678289193525</v>
      </c>
      <c r="L75" s="74">
        <f t="shared" si="27"/>
        <v>7.4473062104827701</v>
      </c>
      <c r="M75">
        <v>9.0935976383730004E-3</v>
      </c>
      <c r="N75">
        <v>3.9127860981790002E-3</v>
      </c>
      <c r="O75">
        <v>0.11509773775182158</v>
      </c>
      <c r="P75" s="88">
        <v>6.6422145134239999E-3</v>
      </c>
      <c r="Q75" s="88">
        <v>3.2923529238700002E-4</v>
      </c>
      <c r="R75" s="90">
        <f t="shared" si="28"/>
        <v>6.4454958166913628E-3</v>
      </c>
      <c r="S75" s="90">
        <f t="shared" si="29"/>
        <v>3.2923529238700002E-4</v>
      </c>
      <c r="T75" s="91">
        <f t="shared" si="30"/>
        <v>344.1249296935581</v>
      </c>
      <c r="U75" s="91">
        <f t="shared" si="31"/>
        <v>17.057273837865004</v>
      </c>
      <c r="V75" s="92">
        <f t="shared" si="32"/>
        <v>4.9567097196516509E-2</v>
      </c>
    </row>
    <row r="76" spans="1:22" x14ac:dyDescent="0.25">
      <c r="A76" s="88" t="s">
        <v>237</v>
      </c>
      <c r="B76" s="88">
        <v>23468.848408019599</v>
      </c>
      <c r="C76" s="88">
        <v>11947.0298649693</v>
      </c>
      <c r="D76" s="68">
        <f t="shared" si="24"/>
        <v>24185.125542307051</v>
      </c>
      <c r="E76" s="69">
        <f t="shared" si="25"/>
        <v>11947.0298649693</v>
      </c>
      <c r="F76">
        <v>156.13492892980599</v>
      </c>
      <c r="G76">
        <v>79.881080083153293</v>
      </c>
      <c r="H76">
        <v>0.99500281884928254</v>
      </c>
      <c r="I76">
        <v>150.481274281905</v>
      </c>
      <c r="J76">
        <v>7.4507001422086798</v>
      </c>
      <c r="K76" s="73">
        <f t="shared" si="26"/>
        <v>155.07401330482759</v>
      </c>
      <c r="L76" s="74">
        <f t="shared" si="27"/>
        <v>7.4507001422086798</v>
      </c>
      <c r="M76">
        <v>6.4320277929670001E-3</v>
      </c>
      <c r="N76">
        <v>3.2880992681820001E-3</v>
      </c>
      <c r="O76">
        <v>9.6854012382515078E-2</v>
      </c>
      <c r="P76" s="88">
        <v>6.6603900783749996E-3</v>
      </c>
      <c r="Q76" s="88">
        <v>3.5006684853999999E-4</v>
      </c>
      <c r="R76" s="90">
        <f t="shared" si="28"/>
        <v>6.4631330862527283E-3</v>
      </c>
      <c r="S76" s="90">
        <f t="shared" si="29"/>
        <v>3.5006684853999999E-4</v>
      </c>
      <c r="T76" s="91">
        <f t="shared" si="30"/>
        <v>345.06355653355735</v>
      </c>
      <c r="U76" s="91">
        <f t="shared" si="31"/>
        <v>18.13637194822952</v>
      </c>
      <c r="V76" s="92">
        <f t="shared" si="32"/>
        <v>5.2559511443120953E-2</v>
      </c>
    </row>
    <row r="77" spans="1:22" x14ac:dyDescent="0.25">
      <c r="A77" s="88" t="s">
        <v>238</v>
      </c>
      <c r="B77" s="88">
        <v>17714.6598498772</v>
      </c>
      <c r="C77" s="88">
        <v>7869.4372171270397</v>
      </c>
      <c r="D77" s="68">
        <f t="shared" si="24"/>
        <v>18255.317217104945</v>
      </c>
      <c r="E77" s="69">
        <f t="shared" si="25"/>
        <v>7869.4372171270397</v>
      </c>
      <c r="F77">
        <v>117.471762852277</v>
      </c>
      <c r="G77">
        <v>52.017140166100098</v>
      </c>
      <c r="H77">
        <v>0.99678645572409075</v>
      </c>
      <c r="I77">
        <v>147.87025300027199</v>
      </c>
      <c r="J77">
        <v>7.2898517425541796</v>
      </c>
      <c r="K77" s="73">
        <f t="shared" si="26"/>
        <v>152.38330277689425</v>
      </c>
      <c r="L77" s="74">
        <f t="shared" si="27"/>
        <v>7.2898517425541796</v>
      </c>
      <c r="M77">
        <v>8.2172239021719995E-3</v>
      </c>
      <c r="N77">
        <v>3.7021274960120001E-3</v>
      </c>
      <c r="O77">
        <v>0.10942375892821789</v>
      </c>
      <c r="P77" s="88">
        <v>6.7680322574700004E-3</v>
      </c>
      <c r="Q77" s="88">
        <v>3.66425998637E-4</v>
      </c>
      <c r="R77" s="90">
        <f t="shared" si="28"/>
        <v>6.5675872880335013E-3</v>
      </c>
      <c r="S77" s="90">
        <f t="shared" si="29"/>
        <v>3.66425998637E-4</v>
      </c>
      <c r="T77" s="91">
        <f t="shared" si="30"/>
        <v>350.62210235551663</v>
      </c>
      <c r="U77" s="91">
        <f t="shared" si="31"/>
        <v>18.982925776989632</v>
      </c>
      <c r="V77" s="92">
        <f t="shared" si="32"/>
        <v>5.4140699201391793E-2</v>
      </c>
    </row>
    <row r="78" spans="1:22" x14ac:dyDescent="0.25">
      <c r="A78" s="88" t="s">
        <v>239</v>
      </c>
      <c r="B78" s="88">
        <v>25707.250136009199</v>
      </c>
      <c r="C78" s="88">
        <v>13753.7359227384</v>
      </c>
      <c r="D78" s="68">
        <f t="shared" si="24"/>
        <v>26491.844042693567</v>
      </c>
      <c r="E78" s="69">
        <f t="shared" si="25"/>
        <v>13753.7359227384</v>
      </c>
      <c r="F78">
        <v>180.38593764867699</v>
      </c>
      <c r="G78">
        <v>96.911319725842802</v>
      </c>
      <c r="H78">
        <v>0.99584839686492199</v>
      </c>
      <c r="I78">
        <v>142.21481325090099</v>
      </c>
      <c r="J78">
        <v>6.8758645496399797</v>
      </c>
      <c r="K78" s="73">
        <f t="shared" si="26"/>
        <v>146.55525710726727</v>
      </c>
      <c r="L78" s="74">
        <f t="shared" si="27"/>
        <v>6.8758645496399797</v>
      </c>
      <c r="M78">
        <v>5.5307354767050003E-3</v>
      </c>
      <c r="N78">
        <v>2.9702550125860002E-3</v>
      </c>
      <c r="O78">
        <v>9.0026761465482455E-2</v>
      </c>
      <c r="P78" s="88">
        <v>7.0265118480959997E-3</v>
      </c>
      <c r="Q78" s="88">
        <v>3.59950716562E-4</v>
      </c>
      <c r="R78" s="90">
        <f t="shared" si="28"/>
        <v>6.8184116353521415E-3</v>
      </c>
      <c r="S78" s="90">
        <f t="shared" si="29"/>
        <v>3.59950716562E-4</v>
      </c>
      <c r="T78" s="91">
        <f t="shared" si="30"/>
        <v>363.96740190943808</v>
      </c>
      <c r="U78" s="91">
        <f t="shared" si="31"/>
        <v>18.645144269985405</v>
      </c>
      <c r="V78" s="92">
        <f t="shared" si="32"/>
        <v>5.1227511508364881E-2</v>
      </c>
    </row>
    <row r="79" spans="1:22" x14ac:dyDescent="0.25">
      <c r="A79" s="88" t="s">
        <v>240</v>
      </c>
      <c r="B79" s="88">
        <v>12062.4022519223</v>
      </c>
      <c r="C79" s="88">
        <v>4430.27363967782</v>
      </c>
      <c r="D79" s="68">
        <f t="shared" si="24"/>
        <v>12430.550819223838</v>
      </c>
      <c r="E79" s="69">
        <f t="shared" si="25"/>
        <v>4430.27363967782</v>
      </c>
      <c r="F79">
        <v>79.4800953942935</v>
      </c>
      <c r="G79">
        <v>29.630867042175701</v>
      </c>
      <c r="H79">
        <v>0.98516906111474023</v>
      </c>
      <c r="I79">
        <v>153.422567429038</v>
      </c>
      <c r="J79">
        <v>7.7168552447870598</v>
      </c>
      <c r="K79" s="73">
        <f t="shared" si="26"/>
        <v>158.10507570650176</v>
      </c>
      <c r="L79" s="74">
        <f t="shared" si="27"/>
        <v>7.7168552447870598</v>
      </c>
      <c r="M79">
        <v>1.285680138381E-2</v>
      </c>
      <c r="N79">
        <v>4.7412846602060002E-3</v>
      </c>
      <c r="O79">
        <v>0.13639172178220529</v>
      </c>
      <c r="P79" s="88">
        <v>6.5214279518850003E-3</v>
      </c>
      <c r="Q79" s="88">
        <v>3.9783213751E-4</v>
      </c>
      <c r="R79" s="90">
        <f t="shared" si="28"/>
        <v>6.3282865221799111E-3</v>
      </c>
      <c r="S79" s="90">
        <f t="shared" si="29"/>
        <v>3.9783213751E-4</v>
      </c>
      <c r="T79" s="91">
        <f t="shared" si="30"/>
        <v>337.88682350515836</v>
      </c>
      <c r="U79" s="91">
        <f t="shared" si="31"/>
        <v>20.612393209475986</v>
      </c>
      <c r="V79" s="92">
        <f t="shared" si="32"/>
        <v>6.1003838491385583E-2</v>
      </c>
    </row>
    <row r="80" spans="1:22" x14ac:dyDescent="0.25">
      <c r="A80" s="88" t="s">
        <v>241</v>
      </c>
      <c r="B80" s="88">
        <v>26729.433017490999</v>
      </c>
      <c r="C80" s="88">
        <v>14669.9771077844</v>
      </c>
      <c r="D80" s="68">
        <f t="shared" si="24"/>
        <v>27545.224288968744</v>
      </c>
      <c r="E80" s="69">
        <f t="shared" si="25"/>
        <v>14669.9771077844</v>
      </c>
      <c r="F80">
        <v>177.52462380805301</v>
      </c>
      <c r="G80">
        <v>97.900725849439993</v>
      </c>
      <c r="H80">
        <v>0.99520460926490806</v>
      </c>
      <c r="I80">
        <v>150.75879627500299</v>
      </c>
      <c r="J80">
        <v>7.5464259979550699</v>
      </c>
      <c r="K80" s="73">
        <f t="shared" si="26"/>
        <v>155.36000536234724</v>
      </c>
      <c r="L80" s="74">
        <f t="shared" si="27"/>
        <v>7.5464259979550699</v>
      </c>
      <c r="M80">
        <v>5.6484993496929998E-3</v>
      </c>
      <c r="N80">
        <v>3.110555835831E-3</v>
      </c>
      <c r="O80">
        <v>9.0897876575824363E-2</v>
      </c>
      <c r="P80" s="88">
        <v>6.6380491062780003E-3</v>
      </c>
      <c r="Q80" s="88">
        <v>3.5266126575100003E-4</v>
      </c>
      <c r="R80" s="90">
        <f t="shared" si="28"/>
        <v>6.4414537740442764E-3</v>
      </c>
      <c r="S80" s="90">
        <f t="shared" si="29"/>
        <v>3.5266126575100003E-4</v>
      </c>
      <c r="T80" s="91">
        <f t="shared" si="30"/>
        <v>343.90981643208414</v>
      </c>
      <c r="U80" s="91">
        <f t="shared" si="31"/>
        <v>18.270981311727212</v>
      </c>
      <c r="V80" s="92">
        <f t="shared" si="32"/>
        <v>5.3127245686909304E-2</v>
      </c>
    </row>
    <row r="81" spans="1:22" x14ac:dyDescent="0.25">
      <c r="A81" s="88" t="s">
        <v>242</v>
      </c>
      <c r="B81" s="88" t="s">
        <v>37</v>
      </c>
      <c r="C81" s="88">
        <v>17686.536863358298</v>
      </c>
      <c r="D81" s="68" t="str">
        <f t="shared" si="24"/>
        <v>&lt; DL</v>
      </c>
      <c r="E81" s="69">
        <f t="shared" si="25"/>
        <v>17686.536863358298</v>
      </c>
      <c r="F81" t="s">
        <v>37</v>
      </c>
      <c r="G81">
        <v>127.679995295788</v>
      </c>
      <c r="H81" t="e">
        <v>#VALUE!</v>
      </c>
      <c r="I81">
        <v>145.274136028622</v>
      </c>
      <c r="J81">
        <v>7.1377744599075701</v>
      </c>
      <c r="K81" s="73">
        <f t="shared" si="26"/>
        <v>149.70795144348952</v>
      </c>
      <c r="L81" s="74">
        <f t="shared" si="27"/>
        <v>7.1377744599075701</v>
      </c>
      <c r="M81" t="s">
        <v>37</v>
      </c>
      <c r="N81">
        <v>2.841667141467E-3</v>
      </c>
      <c r="O81" t="e">
        <v>#VALUE!</v>
      </c>
      <c r="P81" s="88">
        <v>6.8677522661300004E-3</v>
      </c>
      <c r="Q81" s="88">
        <v>3.3797703730299998E-4</v>
      </c>
      <c r="R81" s="90">
        <f t="shared" si="28"/>
        <v>6.6643539458039573E-3</v>
      </c>
      <c r="S81" s="90">
        <f t="shared" si="29"/>
        <v>3.3797703730299998E-4</v>
      </c>
      <c r="T81" s="91">
        <f t="shared" si="30"/>
        <v>355.77103970000428</v>
      </c>
      <c r="U81" s="91">
        <f t="shared" si="31"/>
        <v>17.508267231626924</v>
      </c>
      <c r="V81" s="92">
        <f t="shared" si="32"/>
        <v>4.9212176590850018E-2</v>
      </c>
    </row>
    <row r="82" spans="1:22" x14ac:dyDescent="0.25">
      <c r="A82" s="88" t="s">
        <v>243</v>
      </c>
      <c r="B82" s="88">
        <v>13527.0474152525</v>
      </c>
      <c r="C82" s="88">
        <v>5321.2383192305197</v>
      </c>
      <c r="D82" s="68">
        <f t="shared" si="24"/>
        <v>13939.897444768931</v>
      </c>
      <c r="E82" s="69">
        <f t="shared" si="25"/>
        <v>5321.2383192305197</v>
      </c>
      <c r="F82">
        <v>93.126575501723394</v>
      </c>
      <c r="G82">
        <v>37.459129386020599</v>
      </c>
      <c r="H82">
        <v>0.97797026707063206</v>
      </c>
      <c r="I82">
        <v>148.87389137711199</v>
      </c>
      <c r="J82">
        <v>7.4606289381451498</v>
      </c>
      <c r="K82" s="73">
        <f t="shared" si="26"/>
        <v>153.41757253401869</v>
      </c>
      <c r="L82" s="74">
        <f t="shared" si="27"/>
        <v>7.4606289381451498</v>
      </c>
      <c r="M82">
        <v>1.1239093800311E-2</v>
      </c>
      <c r="N82">
        <v>4.4021377136800001E-3</v>
      </c>
      <c r="O82">
        <v>0.12794536901429363</v>
      </c>
      <c r="P82" s="88">
        <v>6.6938612198229998E-3</v>
      </c>
      <c r="Q82" s="88">
        <v>3.5592989944800002E-4</v>
      </c>
      <c r="R82" s="90">
        <f t="shared" si="28"/>
        <v>6.4956129319046502E-3</v>
      </c>
      <c r="S82" s="90">
        <f t="shared" si="29"/>
        <v>3.5592989944800002E-4</v>
      </c>
      <c r="T82" s="91">
        <f t="shared" si="30"/>
        <v>346.79203813071877</v>
      </c>
      <c r="U82" s="91">
        <f t="shared" si="31"/>
        <v>18.439828853293371</v>
      </c>
      <c r="V82" s="92">
        <f t="shared" si="32"/>
        <v>5.3172584217007643E-2</v>
      </c>
    </row>
    <row r="83" spans="1:22" x14ac:dyDescent="0.25">
      <c r="A83" s="88" t="s">
        <v>244</v>
      </c>
      <c r="B83" s="88">
        <v>20709.158023684598</v>
      </c>
      <c r="C83" s="88">
        <v>9523.3965938681595</v>
      </c>
      <c r="D83" s="68">
        <f t="shared" si="24"/>
        <v>21341.208480733949</v>
      </c>
      <c r="E83" s="69">
        <f t="shared" si="25"/>
        <v>9523.3965938681595</v>
      </c>
      <c r="F83">
        <v>139.03325712158701</v>
      </c>
      <c r="G83">
        <v>64.889220772910505</v>
      </c>
      <c r="H83">
        <v>0.98531607146542444</v>
      </c>
      <c r="I83">
        <v>151.141949651467</v>
      </c>
      <c r="J83">
        <v>7.2168822669484198</v>
      </c>
      <c r="K83" s="73">
        <f t="shared" si="26"/>
        <v>155.75485270852442</v>
      </c>
      <c r="L83" s="74">
        <f t="shared" si="27"/>
        <v>7.2168822669484198</v>
      </c>
      <c r="M83">
        <v>7.4138043224179998E-3</v>
      </c>
      <c r="N83">
        <v>3.3994083004460001E-3</v>
      </c>
      <c r="O83">
        <v>0.10413635901270925</v>
      </c>
      <c r="P83" s="88">
        <v>6.6048331196439996E-3</v>
      </c>
      <c r="Q83" s="88">
        <v>3.2414534120300001E-4</v>
      </c>
      <c r="R83" s="90">
        <f t="shared" si="28"/>
        <v>6.4092215264310685E-3</v>
      </c>
      <c r="S83" s="90">
        <f t="shared" si="29"/>
        <v>3.2414534120300001E-4</v>
      </c>
      <c r="T83" s="91">
        <f t="shared" si="30"/>
        <v>342.1944191769532</v>
      </c>
      <c r="U83" s="91">
        <f t="shared" si="31"/>
        <v>16.793872722079392</v>
      </c>
      <c r="V83" s="92">
        <f t="shared" si="32"/>
        <v>4.9076991852970757E-2</v>
      </c>
    </row>
    <row r="84" spans="1:22" x14ac:dyDescent="0.25">
      <c r="A84" s="88" t="s">
        <v>245</v>
      </c>
      <c r="B84" s="88">
        <v>24229.571983080801</v>
      </c>
      <c r="C84" s="88">
        <v>12195.0053252085</v>
      </c>
      <c r="D84" s="68">
        <f t="shared" si="24"/>
        <v>24969.066656331244</v>
      </c>
      <c r="E84" s="69">
        <f t="shared" si="25"/>
        <v>12195.0053252085</v>
      </c>
      <c r="F84">
        <v>161.509575993331</v>
      </c>
      <c r="G84">
        <v>80.685470604814398</v>
      </c>
      <c r="H84">
        <v>0.99256922930552172</v>
      </c>
      <c r="I84">
        <v>146.16374936617601</v>
      </c>
      <c r="J84">
        <v>6.9449726556188303</v>
      </c>
      <c r="K84" s="73">
        <f t="shared" si="26"/>
        <v>150.62471607883919</v>
      </c>
      <c r="L84" s="74">
        <f t="shared" si="27"/>
        <v>6.9449726556188303</v>
      </c>
      <c r="M84">
        <v>5.9063730603619996E-3</v>
      </c>
      <c r="N84">
        <v>3.016853180764E-3</v>
      </c>
      <c r="O84">
        <v>9.3024547164993102E-2</v>
      </c>
      <c r="P84" s="88">
        <v>6.8392120496319998E-3</v>
      </c>
      <c r="Q84" s="88">
        <v>3.2515436415699999E-4</v>
      </c>
      <c r="R84" s="90">
        <f t="shared" si="28"/>
        <v>6.6366589886968728E-3</v>
      </c>
      <c r="S84" s="90">
        <f t="shared" si="29"/>
        <v>3.2515436415699999E-4</v>
      </c>
      <c r="T84" s="91">
        <f t="shared" si="30"/>
        <v>354.29744631747531</v>
      </c>
      <c r="U84" s="91">
        <f t="shared" si="31"/>
        <v>16.844244635755402</v>
      </c>
      <c r="V84" s="92">
        <f t="shared" si="32"/>
        <v>4.7542664534651433E-2</v>
      </c>
    </row>
    <row r="85" spans="1:22" x14ac:dyDescent="0.25">
      <c r="A85" s="88" t="s">
        <v>246</v>
      </c>
      <c r="B85" s="88">
        <v>12135.9295900572</v>
      </c>
      <c r="C85" s="88">
        <v>4319.82552980539</v>
      </c>
      <c r="D85" s="68">
        <f t="shared" si="24"/>
        <v>12506.322236409205</v>
      </c>
      <c r="E85" s="69">
        <f t="shared" si="25"/>
        <v>4319.82552980539</v>
      </c>
      <c r="F85">
        <v>79.757482990483595</v>
      </c>
      <c r="G85">
        <v>28.6477204943684</v>
      </c>
      <c r="H85">
        <v>0.99100199285550417</v>
      </c>
      <c r="I85">
        <v>152.07595253428201</v>
      </c>
      <c r="J85">
        <v>7.3629971138444503</v>
      </c>
      <c r="K85" s="73">
        <f t="shared" si="26"/>
        <v>156.71736167296251</v>
      </c>
      <c r="L85" s="74">
        <f t="shared" si="27"/>
        <v>7.3629971138444503</v>
      </c>
      <c r="M85">
        <v>1.2547825898752999E-2</v>
      </c>
      <c r="N85">
        <v>4.5061029178129998E-3</v>
      </c>
      <c r="O85">
        <v>0.13482221641640221</v>
      </c>
      <c r="P85" s="88">
        <v>6.5821202400059998E-3</v>
      </c>
      <c r="Q85" s="88">
        <v>3.6886142824100001E-4</v>
      </c>
      <c r="R85" s="90">
        <f t="shared" si="28"/>
        <v>6.3871813212561411E-3</v>
      </c>
      <c r="S85" s="90">
        <f t="shared" si="29"/>
        <v>3.6886142824100001E-4</v>
      </c>
      <c r="T85" s="91">
        <f t="shared" si="30"/>
        <v>341.02140985574215</v>
      </c>
      <c r="U85" s="91">
        <f t="shared" si="31"/>
        <v>19.110809239795021</v>
      </c>
      <c r="V85" s="92">
        <f t="shared" si="32"/>
        <v>5.6039910361872051E-2</v>
      </c>
    </row>
    <row r="86" spans="1:22" x14ac:dyDescent="0.25">
      <c r="A86" s="88" t="s">
        <v>247</v>
      </c>
      <c r="B86" s="88">
        <v>17106.220971956001</v>
      </c>
      <c r="C86" s="88">
        <v>7242.0712044018301</v>
      </c>
      <c r="D86" s="68">
        <f t="shared" si="24"/>
        <v>17628.308580314901</v>
      </c>
      <c r="E86" s="69">
        <f t="shared" si="25"/>
        <v>7242.0712044018301</v>
      </c>
      <c r="F86">
        <v>110.923004995753</v>
      </c>
      <c r="G86">
        <v>46.8693133242828</v>
      </c>
      <c r="H86">
        <v>0.99806367977224608</v>
      </c>
      <c r="I86">
        <v>150.99139383951899</v>
      </c>
      <c r="J86">
        <v>7.2978647069857603</v>
      </c>
      <c r="K86" s="73">
        <f t="shared" si="26"/>
        <v>155.59970188263887</v>
      </c>
      <c r="L86" s="74">
        <f t="shared" si="27"/>
        <v>7.2978647069857603</v>
      </c>
      <c r="M86">
        <v>8.6801791287309995E-3</v>
      </c>
      <c r="N86">
        <v>3.725033832233E-3</v>
      </c>
      <c r="O86">
        <v>0.11262688681319218</v>
      </c>
      <c r="P86" s="88">
        <v>6.6063316638650003E-3</v>
      </c>
      <c r="Q86" s="88">
        <v>3.3972719399800002E-4</v>
      </c>
      <c r="R86" s="90">
        <f t="shared" si="28"/>
        <v>6.4106756891185376E-3</v>
      </c>
      <c r="S86" s="90">
        <f t="shared" si="29"/>
        <v>3.3972719399800002E-4</v>
      </c>
      <c r="T86" s="91">
        <f t="shared" si="30"/>
        <v>342.27181076487847</v>
      </c>
      <c r="U86" s="91">
        <f t="shared" si="31"/>
        <v>17.601151103536658</v>
      </c>
      <c r="V86" s="92">
        <f t="shared" si="32"/>
        <v>5.1424483553592033E-2</v>
      </c>
    </row>
    <row r="87" spans="1:22" x14ac:dyDescent="0.25">
      <c r="A87" s="88" t="s">
        <v>248</v>
      </c>
      <c r="B87" s="88">
        <v>17733.7284159552</v>
      </c>
      <c r="C87" s="88">
        <v>7716.5534360975598</v>
      </c>
      <c r="D87" s="68">
        <f t="shared" si="24"/>
        <v>18274.967762222903</v>
      </c>
      <c r="E87" s="69">
        <f t="shared" si="25"/>
        <v>7716.5534360975598</v>
      </c>
      <c r="F87">
        <v>115.12743029805701</v>
      </c>
      <c r="G87">
        <v>49.977978614431699</v>
      </c>
      <c r="H87">
        <v>0.99764621904140172</v>
      </c>
      <c r="I87">
        <v>150.72176229081799</v>
      </c>
      <c r="J87">
        <v>7.3462844438254198</v>
      </c>
      <c r="K87" s="73">
        <f t="shared" si="26"/>
        <v>155.32184108852886</v>
      </c>
      <c r="L87" s="74">
        <f t="shared" si="27"/>
        <v>7.3462844438254198</v>
      </c>
      <c r="M87">
        <v>8.3498483270880008E-3</v>
      </c>
      <c r="N87">
        <v>3.682617380767E-3</v>
      </c>
      <c r="O87">
        <v>0.11051310082571783</v>
      </c>
      <c r="P87" s="88">
        <v>6.6146296100240004E-3</v>
      </c>
      <c r="Q87" s="88">
        <v>3.2301409732799998E-4</v>
      </c>
      <c r="R87" s="90">
        <f t="shared" si="28"/>
        <v>6.4187278797165487E-3</v>
      </c>
      <c r="S87" s="90">
        <f t="shared" si="29"/>
        <v>3.2301409732799998E-4</v>
      </c>
      <c r="T87" s="91">
        <f t="shared" si="30"/>
        <v>342.70035213711219</v>
      </c>
      <c r="U87" s="91">
        <f t="shared" si="31"/>
        <v>16.735184194108697</v>
      </c>
      <c r="V87" s="92">
        <f t="shared" si="32"/>
        <v>4.8833285667045534E-2</v>
      </c>
    </row>
    <row r="88" spans="1:22" x14ac:dyDescent="0.25">
      <c r="A88" s="88" t="s">
        <v>249</v>
      </c>
      <c r="B88" s="88">
        <v>23416.450033613401</v>
      </c>
      <c r="C88" s="88">
        <v>11664.450017630001</v>
      </c>
      <c r="D88" s="68">
        <f t="shared" si="24"/>
        <v>24131.127951918523</v>
      </c>
      <c r="E88" s="69">
        <f t="shared" si="25"/>
        <v>11664.450017630001</v>
      </c>
      <c r="F88">
        <v>161.55469024256499</v>
      </c>
      <c r="G88">
        <v>80.8225126280973</v>
      </c>
      <c r="H88">
        <v>0.99570441679090749</v>
      </c>
      <c r="I88">
        <v>144.51161308340599</v>
      </c>
      <c r="J88">
        <v>6.8733068189276496</v>
      </c>
      <c r="K88" s="73">
        <f t="shared" si="26"/>
        <v>148.92215604192916</v>
      </c>
      <c r="L88" s="74">
        <f t="shared" si="27"/>
        <v>6.8733068189276496</v>
      </c>
      <c r="M88">
        <v>6.1634381392720004E-3</v>
      </c>
      <c r="N88">
        <v>3.0840651917640001E-3</v>
      </c>
      <c r="O88">
        <v>9.5052265815250156E-2</v>
      </c>
      <c r="P88" s="88">
        <v>6.9125570588390002E-3</v>
      </c>
      <c r="Q88" s="88">
        <v>3.5376627339300001E-4</v>
      </c>
      <c r="R88" s="90">
        <f t="shared" si="28"/>
        <v>6.7078317804011292E-3</v>
      </c>
      <c r="S88" s="90">
        <f t="shared" si="29"/>
        <v>3.5376627339300001E-4</v>
      </c>
      <c r="T88" s="91">
        <f t="shared" si="30"/>
        <v>358.0843267102473</v>
      </c>
      <c r="U88" s="91">
        <f t="shared" si="31"/>
        <v>18.32580284581433</v>
      </c>
      <c r="V88" s="92">
        <f t="shared" si="32"/>
        <v>5.1177338629074101E-2</v>
      </c>
    </row>
    <row r="89" spans="1:22" x14ac:dyDescent="0.25">
      <c r="A89" s="88" t="s">
        <v>250</v>
      </c>
      <c r="B89" s="88">
        <v>12946.3318250017</v>
      </c>
      <c r="C89" s="88">
        <v>4810.60631695539</v>
      </c>
      <c r="D89" s="68">
        <f t="shared" si="24"/>
        <v>13341.458219698505</v>
      </c>
      <c r="E89" s="69">
        <f t="shared" si="25"/>
        <v>4810.60631695539</v>
      </c>
      <c r="F89">
        <v>89.386907869400503</v>
      </c>
      <c r="G89">
        <v>33.919881828546899</v>
      </c>
      <c r="H89">
        <v>0.97920284507635913</v>
      </c>
      <c r="I89">
        <v>148.188057983634</v>
      </c>
      <c r="J89">
        <v>7.1583464821680298</v>
      </c>
      <c r="K89" s="73">
        <f t="shared" si="26"/>
        <v>152.71080727506788</v>
      </c>
      <c r="L89" s="74">
        <f t="shared" si="27"/>
        <v>7.1583464821680298</v>
      </c>
      <c r="M89">
        <v>1.1684835511552E-2</v>
      </c>
      <c r="N89">
        <v>4.330065219629E-3</v>
      </c>
      <c r="O89">
        <v>0.13035499410189483</v>
      </c>
      <c r="P89" s="88">
        <v>6.735862557581E-3</v>
      </c>
      <c r="Q89" s="88">
        <v>3.2577157403E-4</v>
      </c>
      <c r="R89" s="90">
        <f t="shared" si="28"/>
        <v>6.5363703398847008E-3</v>
      </c>
      <c r="S89" s="90">
        <f t="shared" si="29"/>
        <v>3.2577157403E-4</v>
      </c>
      <c r="T89" s="91">
        <f t="shared" si="30"/>
        <v>348.96094827197004</v>
      </c>
      <c r="U89" s="91">
        <f t="shared" si="31"/>
        <v>16.877060127305612</v>
      </c>
      <c r="V89" s="92">
        <f t="shared" si="32"/>
        <v>4.8363750187176015E-2</v>
      </c>
    </row>
  </sheetData>
  <mergeCells count="5">
    <mergeCell ref="T1:V1"/>
    <mergeCell ref="R3:V3"/>
    <mergeCell ref="D1:S1"/>
    <mergeCell ref="D3:I3"/>
    <mergeCell ref="K3:Q3"/>
  </mergeCells>
  <conditionalFormatting sqref="AK1 AK3 AI4:AI24">
    <cfRule type="cellIs" dxfId="24" priority="2" operator="greaterThan">
      <formula>500</formula>
    </cfRule>
  </conditionalFormatting>
  <conditionalFormatting sqref="F7:F24">
    <cfRule type="cellIs" dxfId="23" priority="1" operator="greaterThan">
      <formula>40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topLeftCell="A13" workbookViewId="0">
      <selection activeCell="A45" sqref="A45:XFD45"/>
    </sheetView>
  </sheetViews>
  <sheetFormatPr defaultRowHeight="15" x14ac:dyDescent="0.25"/>
  <sheetData>
    <row r="1" spans="1:49" ht="15.75" thickBot="1" x14ac:dyDescent="0.3">
      <c r="A1" s="1"/>
      <c r="B1" s="2" t="s">
        <v>0</v>
      </c>
      <c r="C1" s="3" t="s">
        <v>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49" ht="15.75" thickBot="1" x14ac:dyDescent="0.3">
      <c r="A2" s="5" t="s">
        <v>2</v>
      </c>
      <c r="B2" s="6">
        <v>1645</v>
      </c>
      <c r="C2" s="7">
        <v>17</v>
      </c>
      <c r="D2" t="s">
        <v>281</v>
      </c>
    </row>
    <row r="3" spans="1:49" ht="15.75" thickBot="1" x14ac:dyDescent="0.3">
      <c r="A3" s="9" t="s">
        <v>7</v>
      </c>
      <c r="B3" s="10">
        <v>1597</v>
      </c>
      <c r="C3" s="11">
        <v>7.1</v>
      </c>
      <c r="D3" s="130" t="s">
        <v>3</v>
      </c>
      <c r="E3" s="130"/>
      <c r="F3" s="130"/>
      <c r="G3" s="130"/>
      <c r="H3" s="130"/>
      <c r="I3" s="130"/>
      <c r="J3" s="8"/>
      <c r="K3" s="130" t="s">
        <v>4</v>
      </c>
      <c r="L3" s="130"/>
      <c r="M3" s="130"/>
      <c r="N3" s="130"/>
      <c r="O3" s="130"/>
      <c r="P3" s="130"/>
      <c r="Q3" s="130"/>
      <c r="R3" s="129" t="s">
        <v>5</v>
      </c>
      <c r="S3" s="129"/>
      <c r="T3" s="129"/>
      <c r="U3" s="129"/>
      <c r="V3" s="129"/>
    </row>
    <row r="4" spans="1:49" ht="15.75" thickBot="1" x14ac:dyDescent="0.3">
      <c r="B4" s="4" t="s">
        <v>8</v>
      </c>
      <c r="C4" s="4"/>
      <c r="D4" s="80" t="s">
        <v>9</v>
      </c>
      <c r="E4" s="80"/>
      <c r="F4" s="12"/>
      <c r="G4" s="13"/>
      <c r="H4" s="14"/>
      <c r="I4" s="4" t="s">
        <v>8</v>
      </c>
      <c r="J4" s="4"/>
      <c r="K4" s="15" t="s">
        <v>9</v>
      </c>
      <c r="L4" s="15"/>
      <c r="M4" s="15"/>
      <c r="N4" s="15"/>
      <c r="O4" s="16"/>
      <c r="P4" s="4" t="s">
        <v>8</v>
      </c>
      <c r="Q4" s="4"/>
      <c r="R4" s="4" t="s">
        <v>9</v>
      </c>
      <c r="S4" s="4"/>
      <c r="T4" s="17"/>
      <c r="U4" s="17"/>
      <c r="V4" s="18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49" ht="17.25" x14ac:dyDescent="0.25">
      <c r="A5" s="19" t="s">
        <v>10</v>
      </c>
      <c r="B5" s="21" t="s">
        <v>11</v>
      </c>
      <c r="C5" s="22" t="s">
        <v>12</v>
      </c>
      <c r="D5" s="23" t="s">
        <v>13</v>
      </c>
      <c r="E5" s="24" t="s">
        <v>12</v>
      </c>
      <c r="F5" s="25" t="s">
        <v>14</v>
      </c>
      <c r="G5" s="26" t="s">
        <v>12</v>
      </c>
      <c r="H5" s="27" t="s">
        <v>15</v>
      </c>
      <c r="I5" s="22" t="s">
        <v>16</v>
      </c>
      <c r="J5" s="28" t="s">
        <v>12</v>
      </c>
      <c r="K5" s="29" t="s">
        <v>17</v>
      </c>
      <c r="L5" s="30" t="s">
        <v>12</v>
      </c>
      <c r="M5" s="31" t="s">
        <v>18</v>
      </c>
      <c r="N5" s="32" t="s">
        <v>12</v>
      </c>
      <c r="O5" s="33" t="s">
        <v>15</v>
      </c>
      <c r="P5" s="20" t="s">
        <v>19</v>
      </c>
      <c r="Q5" s="28" t="s">
        <v>12</v>
      </c>
      <c r="R5" s="34" t="s">
        <v>20</v>
      </c>
      <c r="S5" s="34" t="s">
        <v>12</v>
      </c>
      <c r="T5" s="34" t="s">
        <v>21</v>
      </c>
      <c r="U5" s="34" t="s">
        <v>12</v>
      </c>
      <c r="V5" s="35" t="s">
        <v>22</v>
      </c>
      <c r="W5" s="36" t="s">
        <v>23</v>
      </c>
      <c r="X5" s="36" t="s">
        <v>12</v>
      </c>
      <c r="Y5" s="36" t="s">
        <v>445</v>
      </c>
      <c r="Z5" s="36" t="s">
        <v>12</v>
      </c>
      <c r="AA5" s="36" t="s">
        <v>24</v>
      </c>
      <c r="AB5" s="36" t="s">
        <v>12</v>
      </c>
      <c r="AC5" s="36" t="s">
        <v>25</v>
      </c>
      <c r="AD5" s="37" t="s">
        <v>12</v>
      </c>
      <c r="AE5" s="37" t="s">
        <v>26</v>
      </c>
      <c r="AF5" s="37" t="s">
        <v>12</v>
      </c>
      <c r="AG5" s="37" t="s">
        <v>27</v>
      </c>
      <c r="AH5" s="37" t="s">
        <v>12</v>
      </c>
      <c r="AI5" s="37" t="s">
        <v>28</v>
      </c>
      <c r="AJ5" s="37" t="s">
        <v>12</v>
      </c>
      <c r="AK5" s="37" t="s">
        <v>29</v>
      </c>
      <c r="AL5" s="37" t="s">
        <v>12</v>
      </c>
      <c r="AM5" s="37" t="s">
        <v>30</v>
      </c>
      <c r="AN5" s="37" t="s">
        <v>12</v>
      </c>
      <c r="AO5" s="37" t="s">
        <v>31</v>
      </c>
      <c r="AP5" s="37" t="s">
        <v>12</v>
      </c>
      <c r="AQ5" s="37" t="s">
        <v>32</v>
      </c>
      <c r="AR5" s="37" t="s">
        <v>12</v>
      </c>
      <c r="AS5" s="37" t="s">
        <v>33</v>
      </c>
      <c r="AT5" s="37" t="s">
        <v>12</v>
      </c>
      <c r="AU5" s="37" t="s">
        <v>34</v>
      </c>
      <c r="AV5" s="38" t="s">
        <v>12</v>
      </c>
    </row>
    <row r="6" spans="1:49" x14ac:dyDescent="0.25">
      <c r="A6" s="46"/>
      <c r="B6" s="81"/>
      <c r="C6" s="82"/>
      <c r="D6" s="83"/>
      <c r="E6" s="84"/>
      <c r="F6" s="40" t="s">
        <v>35</v>
      </c>
      <c r="G6" s="41"/>
      <c r="H6" s="42"/>
      <c r="I6" s="81" t="s">
        <v>8</v>
      </c>
      <c r="J6" s="82"/>
      <c r="K6" s="85" t="s">
        <v>9</v>
      </c>
      <c r="L6" s="86"/>
      <c r="M6" s="43" t="s">
        <v>35</v>
      </c>
      <c r="N6" s="44">
        <v>1622</v>
      </c>
      <c r="O6" s="45">
        <f>N6*SQRT(((54/N6)^2)+(($C$2/$B$2))^2)</f>
        <v>56.541799030054626</v>
      </c>
      <c r="P6" s="81" t="s">
        <v>8</v>
      </c>
      <c r="Q6" s="82"/>
      <c r="R6" s="82" t="s">
        <v>9</v>
      </c>
      <c r="S6" s="82"/>
      <c r="T6" s="17"/>
      <c r="U6" s="17"/>
      <c r="V6" s="18"/>
      <c r="W6" s="88">
        <v>16568.735188307401</v>
      </c>
      <c r="X6" s="39">
        <v>8631.0045727295092</v>
      </c>
      <c r="Y6" s="88">
        <v>202.46731824886399</v>
      </c>
      <c r="Z6" s="39">
        <v>96.383105019892696</v>
      </c>
      <c r="AA6" s="88">
        <v>7.6536311143677898</v>
      </c>
      <c r="AB6" s="39">
        <v>1.8066230572372499</v>
      </c>
      <c r="AC6" s="88">
        <v>142343.919906542</v>
      </c>
      <c r="AD6" s="39">
        <v>71373.468906570604</v>
      </c>
      <c r="AE6" s="88">
        <v>355.98052901691301</v>
      </c>
      <c r="AF6" s="39">
        <v>21.0839823260253</v>
      </c>
      <c r="AG6" s="88">
        <v>346.84887058015602</v>
      </c>
      <c r="AH6" s="39">
        <v>26.3339753606556</v>
      </c>
      <c r="AI6" s="88">
        <v>25.0662341379747</v>
      </c>
      <c r="AJ6" s="39">
        <v>1.6329872930100899</v>
      </c>
      <c r="AK6" s="88">
        <v>1851.91219762075</v>
      </c>
      <c r="AL6" s="39">
        <v>107.495775444074</v>
      </c>
      <c r="AM6" s="88">
        <v>1169.38188735431</v>
      </c>
      <c r="AN6" s="39">
        <v>73.635608965829306</v>
      </c>
      <c r="AO6" s="88">
        <v>183.65233156695001</v>
      </c>
      <c r="AP6" s="39">
        <v>11.949184501166499</v>
      </c>
      <c r="AQ6" s="88">
        <v>18.934181949209002</v>
      </c>
      <c r="AR6" s="39">
        <v>2.9282271885650299</v>
      </c>
      <c r="AS6" s="88">
        <v>2.66479616276877</v>
      </c>
      <c r="AT6" s="39">
        <v>0.54466727497193101</v>
      </c>
      <c r="AU6" s="88">
        <v>0.34700546033819302</v>
      </c>
      <c r="AV6" s="39">
        <v>9.0328366297960008E-3</v>
      </c>
    </row>
    <row r="7" spans="1:49" x14ac:dyDescent="0.25">
      <c r="A7" s="88" t="s">
        <v>405</v>
      </c>
      <c r="B7" s="88">
        <v>1.0415264205116499</v>
      </c>
      <c r="C7" s="88">
        <v>0.62554088697924104</v>
      </c>
      <c r="D7" s="47">
        <f>IF(ISNUMBER(B7),(B7*(EXP(B$2*0.00001867)-1)/(EXP(B$3*0.00001867)-1)),"&lt; DL")</f>
        <v>1.0733141566118083</v>
      </c>
      <c r="E7" s="48">
        <f>C7</f>
        <v>0.62554088697924104</v>
      </c>
      <c r="F7" s="49">
        <v>0.32318808038571001</v>
      </c>
      <c r="G7" s="50">
        <v>1.6393887757079E-2</v>
      </c>
      <c r="H7" s="51">
        <v>8.4458081480082284E-2</v>
      </c>
      <c r="I7" s="88">
        <v>3.2284224779418502</v>
      </c>
      <c r="J7" s="88">
        <v>0.96892617446297702</v>
      </c>
      <c r="K7" s="54">
        <f>IF(ISNUMBER(I7),(I7*(EXP(B$2*0.00001867)-1)/(EXP(B$3*0.00001867)-1)),"&lt; DL")</f>
        <v>3.3269550160777728</v>
      </c>
      <c r="L7" s="55">
        <f>J7</f>
        <v>0.96892617446297702</v>
      </c>
      <c r="M7" s="56">
        <v>3.09546753659862</v>
      </c>
      <c r="N7" s="56">
        <v>0.15710337564742699</v>
      </c>
      <c r="O7" s="57">
        <v>0.16910596901266228</v>
      </c>
      <c r="P7" s="58" t="s">
        <v>36</v>
      </c>
      <c r="Q7" s="58"/>
      <c r="R7" s="59"/>
      <c r="S7" s="59"/>
      <c r="T7" s="60"/>
      <c r="U7" s="60"/>
      <c r="V7" s="61"/>
      <c r="W7" s="88">
        <v>29.409161675201702</v>
      </c>
      <c r="X7" s="39">
        <v>5.0485559437400997</v>
      </c>
      <c r="Y7" s="88">
        <v>1.65962560900712</v>
      </c>
      <c r="Z7" s="39">
        <v>0.38730358829963601</v>
      </c>
      <c r="AA7" s="88" t="s">
        <v>447</v>
      </c>
      <c r="AB7" s="39">
        <v>9.6979119666918995E-2</v>
      </c>
      <c r="AC7" s="88">
        <v>693.288343393221</v>
      </c>
      <c r="AD7" s="39">
        <v>101.307706191455</v>
      </c>
      <c r="AE7" s="88">
        <v>113.625612380738</v>
      </c>
      <c r="AF7" s="39">
        <v>3.6986040275900902</v>
      </c>
      <c r="AG7" s="88">
        <v>408.20743407824301</v>
      </c>
      <c r="AH7" s="39">
        <v>32.243804879019997</v>
      </c>
      <c r="AI7" s="88">
        <v>0.45991398819431201</v>
      </c>
      <c r="AJ7" s="39">
        <v>0.181993232048061</v>
      </c>
      <c r="AK7" s="88">
        <v>1956.39266369343</v>
      </c>
      <c r="AL7" s="39">
        <v>56.264349273652499</v>
      </c>
      <c r="AM7" s="88">
        <v>861.54959756489802</v>
      </c>
      <c r="AN7" s="39">
        <v>26.2258201294682</v>
      </c>
      <c r="AO7" s="88">
        <v>120.03107631490199</v>
      </c>
      <c r="AP7" s="39">
        <v>4.5400269372556998</v>
      </c>
      <c r="AQ7" s="88">
        <v>22.880791852461201</v>
      </c>
      <c r="AR7" s="39">
        <v>0.53223628932784794</v>
      </c>
      <c r="AS7" s="88">
        <v>3.7233384764311102</v>
      </c>
      <c r="AT7" s="39">
        <v>6.835937646444E-2</v>
      </c>
      <c r="AU7" s="88">
        <v>9.0507266468790003E-3</v>
      </c>
      <c r="AV7" s="39">
        <v>1.347381397662E-3</v>
      </c>
      <c r="AW7" s="58"/>
    </row>
    <row r="8" spans="1:49" x14ac:dyDescent="0.25">
      <c r="A8" s="88" t="s">
        <v>406</v>
      </c>
      <c r="B8" s="88">
        <v>56.092409759456402</v>
      </c>
      <c r="C8" s="88">
        <v>16.363577450673301</v>
      </c>
      <c r="D8" s="68">
        <f>IF(ISNUMBER(B8),(B8*(EXP(B$2*0.00001867)-1)/(EXP(B$3*0.00001867)-1)),"&lt; DL")</f>
        <v>57.804368941230805</v>
      </c>
      <c r="E8" s="69">
        <f t="shared" ref="E8:E11" si="0">C8</f>
        <v>16.363577450673301</v>
      </c>
      <c r="F8" s="70">
        <v>2.00280042794753</v>
      </c>
      <c r="G8" s="71">
        <v>0.68309046538309404</v>
      </c>
      <c r="H8" s="14">
        <v>0.85532981424932364</v>
      </c>
      <c r="I8" s="88">
        <v>28.244306689872499</v>
      </c>
      <c r="J8" s="88">
        <v>3.5927573924160598</v>
      </c>
      <c r="K8" s="73">
        <f>IF(ISNUMBER(I8),(I8*(EXP(B$2*0.00001867)-1)/(EXP(B$3*0.00001867)-1)),"&lt; DL")</f>
        <v>29.106332414528193</v>
      </c>
      <c r="L8" s="74">
        <f t="shared" ref="L8:L11" si="1">J8</f>
        <v>3.5927573924160598</v>
      </c>
      <c r="M8" s="75">
        <v>0.50130056812791302</v>
      </c>
      <c r="N8" s="75">
        <v>9.7696442331734995E-2</v>
      </c>
      <c r="O8" s="76">
        <v>0.65270422045372678</v>
      </c>
      <c r="P8" s="58"/>
      <c r="Q8" s="58"/>
      <c r="R8" s="59"/>
      <c r="S8" s="59"/>
      <c r="T8" s="60"/>
      <c r="U8" s="60"/>
      <c r="V8" s="61"/>
      <c r="W8" s="88">
        <v>12256.1932354279</v>
      </c>
      <c r="X8" s="39">
        <v>1302.53216879412</v>
      </c>
      <c r="Y8" s="88">
        <v>16.000777700028099</v>
      </c>
      <c r="Z8" s="39">
        <v>3.3972470215255499</v>
      </c>
      <c r="AA8" s="88">
        <v>0.241137142210888</v>
      </c>
      <c r="AB8" s="39">
        <v>0.29364827788486503</v>
      </c>
      <c r="AC8" s="88">
        <v>51955.838950299301</v>
      </c>
      <c r="AD8" s="39">
        <v>5830.86966575923</v>
      </c>
      <c r="AE8" s="88">
        <v>239.12419360091499</v>
      </c>
      <c r="AF8" s="39">
        <v>25.0897314129022</v>
      </c>
      <c r="AG8" s="88">
        <v>377.44410940597299</v>
      </c>
      <c r="AH8" s="39">
        <v>29.784928258414698</v>
      </c>
      <c r="AI8" s="88">
        <v>1.58637923576163</v>
      </c>
      <c r="AJ8" s="39">
        <v>0.302972596489954</v>
      </c>
      <c r="AK8" s="88">
        <v>1986.0094501388701</v>
      </c>
      <c r="AL8" s="39">
        <v>84.528834959090105</v>
      </c>
      <c r="AM8" s="88">
        <v>981.77429757118</v>
      </c>
      <c r="AN8" s="39">
        <v>64.432850617032699</v>
      </c>
      <c r="AO8" s="88">
        <v>146.11735862822999</v>
      </c>
      <c r="AP8" s="39">
        <v>8.4944089898386892</v>
      </c>
      <c r="AQ8" s="88">
        <v>22.390333687282499</v>
      </c>
      <c r="AR8" s="39">
        <v>0.59946586490221898</v>
      </c>
      <c r="AS8" s="88">
        <v>3.4418830108840401</v>
      </c>
      <c r="AT8" s="39">
        <v>6.0994404668787E-2</v>
      </c>
      <c r="AU8" s="88">
        <v>2.3168853037885E-2</v>
      </c>
      <c r="AV8" s="39">
        <v>4.647035270871E-3</v>
      </c>
    </row>
    <row r="9" spans="1:49" x14ac:dyDescent="0.25">
      <c r="A9" s="88" t="s">
        <v>407</v>
      </c>
      <c r="B9" s="88">
        <v>20.5148118817648</v>
      </c>
      <c r="C9" s="88">
        <v>4.3596052910774299</v>
      </c>
      <c r="D9" s="68">
        <f>IF(ISNUMBER(B9),(B9*(EXP(B$2*0.00001867)-1)/(EXP(B$3*0.00001867)-1)),"&lt; DL")</f>
        <v>21.140930829301031</v>
      </c>
      <c r="E9" s="69">
        <f t="shared" si="0"/>
        <v>4.3596052910774299</v>
      </c>
      <c r="F9" s="70">
        <v>0.89383522486606204</v>
      </c>
      <c r="G9" s="71">
        <v>0.18102706793944001</v>
      </c>
      <c r="H9" s="14">
        <v>0.95302966587731919</v>
      </c>
      <c r="I9" s="88">
        <v>22.984921475738499</v>
      </c>
      <c r="J9" s="88">
        <v>6.0625473039005202</v>
      </c>
      <c r="K9" s="73">
        <f>IF(ISNUMBER(I9),(I9*(EXP(B$2*0.00001867)-1)/(EXP(B$3*0.00001867)-1)),"&lt; DL")</f>
        <v>23.686428997549339</v>
      </c>
      <c r="L9" s="74">
        <f t="shared" si="1"/>
        <v>6.0625473039005202</v>
      </c>
      <c r="M9" s="75">
        <v>1.1264605082989001</v>
      </c>
      <c r="N9" s="75">
        <v>0.192824268540052</v>
      </c>
      <c r="O9" s="76">
        <v>0.6489834263253571</v>
      </c>
      <c r="P9" s="58"/>
      <c r="Q9" s="58"/>
      <c r="R9" s="59"/>
      <c r="S9" s="59"/>
      <c r="T9" s="60"/>
      <c r="U9" s="60"/>
      <c r="V9" s="61"/>
      <c r="W9" s="88">
        <v>58.356809325230998</v>
      </c>
      <c r="X9" s="39">
        <v>20.1503717707517</v>
      </c>
      <c r="Y9" s="88">
        <v>1.78515759626377</v>
      </c>
      <c r="Z9" s="39">
        <v>0.28463141718608698</v>
      </c>
      <c r="AA9" s="88" t="s">
        <v>448</v>
      </c>
      <c r="AB9" s="39">
        <v>8.0800947201945E-2</v>
      </c>
      <c r="AC9" s="88">
        <v>575.69002650256596</v>
      </c>
      <c r="AD9" s="39">
        <v>95.192913264020106</v>
      </c>
      <c r="AE9" s="88">
        <v>108.99946982025099</v>
      </c>
      <c r="AF9" s="39">
        <v>1.71946653410524</v>
      </c>
      <c r="AG9" s="88">
        <v>399.22333803722597</v>
      </c>
      <c r="AH9" s="39">
        <v>31.833723429635501</v>
      </c>
      <c r="AI9" s="88">
        <v>1.35536758504718</v>
      </c>
      <c r="AJ9" s="39">
        <v>0.25573704383211399</v>
      </c>
      <c r="AK9" s="88">
        <v>1905.3077357781799</v>
      </c>
      <c r="AL9" s="39">
        <v>64.7238780096977</v>
      </c>
      <c r="AM9" s="88">
        <v>817.62784404965203</v>
      </c>
      <c r="AN9" s="39">
        <v>34.4890323597321</v>
      </c>
      <c r="AO9" s="88">
        <v>115.501452702618</v>
      </c>
      <c r="AP9" s="39">
        <v>4.55748250491364</v>
      </c>
      <c r="AQ9" s="88">
        <v>22.693746872024299</v>
      </c>
      <c r="AR9" s="39">
        <v>0.56883958322962502</v>
      </c>
      <c r="AS9" s="88">
        <v>3.7467773500035699</v>
      </c>
      <c r="AT9" s="39">
        <v>7.5684627537296004E-2</v>
      </c>
      <c r="AU9" s="88">
        <v>1.3315930990127E-2</v>
      </c>
      <c r="AV9" s="39">
        <v>1.7607231168380001E-3</v>
      </c>
    </row>
    <row r="10" spans="1:49" x14ac:dyDescent="0.25">
      <c r="A10" s="88" t="s">
        <v>408</v>
      </c>
      <c r="B10" s="88">
        <v>38.589655677088601</v>
      </c>
      <c r="C10" s="88">
        <v>4.1571557102312102</v>
      </c>
      <c r="D10" s="68">
        <f>IF(ISNUMBER(B10),(B10*(EXP(B$2*0.00001867)-1)/(EXP(B$3*0.00001867)-1)),"&lt; DL")</f>
        <v>39.767424926817924</v>
      </c>
      <c r="E10" s="69">
        <f t="shared" si="0"/>
        <v>4.1571557102312102</v>
      </c>
      <c r="F10" s="70">
        <v>1.5367565000685399</v>
      </c>
      <c r="G10" s="71">
        <v>0.258354675567466</v>
      </c>
      <c r="H10" s="14">
        <v>0.64078763293162466</v>
      </c>
      <c r="I10" s="88">
        <v>24.955169924772601</v>
      </c>
      <c r="J10" s="88">
        <v>2.7685344028897001</v>
      </c>
      <c r="K10" s="73">
        <f>IF(ISNUMBER(I10),(I10*(EXP(B$2*0.00001867)-1)/(EXP(B$3*0.00001867)-1)),"&lt; DL")</f>
        <v>25.71681009086036</v>
      </c>
      <c r="L10" s="74">
        <f t="shared" si="1"/>
        <v>2.7685344028897001</v>
      </c>
      <c r="M10" s="75">
        <v>0.64867786009344897</v>
      </c>
      <c r="N10" s="75">
        <v>0.10665523408163299</v>
      </c>
      <c r="O10" s="76">
        <v>0.67473974912239953</v>
      </c>
      <c r="P10" s="58"/>
      <c r="Q10" s="58"/>
      <c r="R10" s="59"/>
      <c r="S10" s="59"/>
      <c r="T10" s="60"/>
      <c r="U10" s="60"/>
      <c r="V10" s="61"/>
      <c r="W10" s="88">
        <v>2060.3969341462598</v>
      </c>
      <c r="X10" s="39">
        <v>862.89710894161101</v>
      </c>
      <c r="Y10" s="88">
        <v>8.9327129249536803</v>
      </c>
      <c r="Z10" s="39">
        <v>1.7141452824272101</v>
      </c>
      <c r="AA10" s="88">
        <v>0.64653117812330196</v>
      </c>
      <c r="AB10" s="39">
        <v>0.44177799155992697</v>
      </c>
      <c r="AC10" s="88">
        <v>12796.512807494801</v>
      </c>
      <c r="AD10" s="39">
        <v>4503.8083044933301</v>
      </c>
      <c r="AE10" s="88">
        <v>240.36679017537199</v>
      </c>
      <c r="AF10" s="39">
        <v>26.6449489233609</v>
      </c>
      <c r="AG10" s="88">
        <v>473.39453801870201</v>
      </c>
      <c r="AH10" s="39">
        <v>34.3458990626889</v>
      </c>
      <c r="AI10" s="88">
        <v>3.8756546701430601</v>
      </c>
      <c r="AJ10" s="39">
        <v>0.45415281837305999</v>
      </c>
      <c r="AK10" s="88">
        <v>2853.3760693162999</v>
      </c>
      <c r="AL10" s="39">
        <v>140.29419121622101</v>
      </c>
      <c r="AM10" s="88">
        <v>1434.6519021710101</v>
      </c>
      <c r="AN10" s="39">
        <v>92.926260072466107</v>
      </c>
      <c r="AO10" s="88">
        <v>197.42256901857499</v>
      </c>
      <c r="AP10" s="39">
        <v>12.185346345269499</v>
      </c>
      <c r="AQ10" s="88">
        <v>27.061657743246499</v>
      </c>
      <c r="AR10" s="39">
        <v>0.66282180136061297</v>
      </c>
      <c r="AS10" s="88">
        <v>4.0273112344015098</v>
      </c>
      <c r="AT10" s="39">
        <v>8.4456864777368995E-2</v>
      </c>
      <c r="AU10" s="88">
        <v>4.5358017546574002E-2</v>
      </c>
      <c r="AV10" s="39">
        <v>1.4339574633974001E-2</v>
      </c>
    </row>
    <row r="11" spans="1:49" x14ac:dyDescent="0.25">
      <c r="A11" s="88" t="s">
        <v>409</v>
      </c>
      <c r="B11" s="88">
        <v>11.919521153648001</v>
      </c>
      <c r="C11" s="88">
        <v>3.63327645407362</v>
      </c>
      <c r="D11" s="68">
        <f>IF(ISNUMBER(B11),(B11*(EXP(B$2*0.00001867)-1)/(EXP(B$3*0.00001867)-1)),"&lt; DL")</f>
        <v>12.283308941850519</v>
      </c>
      <c r="E11" s="69">
        <f t="shared" si="0"/>
        <v>3.63327645407362</v>
      </c>
      <c r="F11" s="70">
        <v>0.65295450598287097</v>
      </c>
      <c r="G11" s="71">
        <v>0.197208154537554</v>
      </c>
      <c r="H11" s="14">
        <v>0.99083721538546954</v>
      </c>
      <c r="I11" s="88">
        <v>18.658769178187999</v>
      </c>
      <c r="J11" s="88">
        <v>2.5379026939607598</v>
      </c>
      <c r="K11" s="73">
        <f>IF(ISNUMBER(I11),(I11*(EXP(B$2*0.00001867)-1)/(EXP(B$3*0.00001867)-1)),"&lt; DL")</f>
        <v>19.228241079149129</v>
      </c>
      <c r="L11" s="74">
        <f t="shared" si="1"/>
        <v>2.5379026939607598</v>
      </c>
      <c r="M11" s="75">
        <v>1.5479680363695001</v>
      </c>
      <c r="N11" s="75">
        <v>0.32349985629322398</v>
      </c>
      <c r="O11" s="76">
        <v>0.65084844450340051</v>
      </c>
      <c r="P11" s="58"/>
      <c r="Q11" s="58"/>
      <c r="R11" s="59"/>
      <c r="S11" s="59"/>
      <c r="T11" s="60"/>
      <c r="U11" s="60"/>
      <c r="V11" s="61"/>
      <c r="W11" s="62">
        <v>1507.0369824296599</v>
      </c>
      <c r="X11" s="62">
        <v>556.72636368497103</v>
      </c>
      <c r="Y11" s="63">
        <v>11.2648463977009</v>
      </c>
      <c r="Z11" s="63">
        <v>2.4752248388567502</v>
      </c>
      <c r="AA11" s="63">
        <v>0.49999958991883803</v>
      </c>
      <c r="AB11" s="63">
        <v>0.38857210680826798</v>
      </c>
      <c r="AC11" s="65">
        <v>10367.9077277253</v>
      </c>
      <c r="AD11" s="65">
        <v>3433.9138879601501</v>
      </c>
      <c r="AE11" s="64">
        <v>227.43308444677501</v>
      </c>
      <c r="AF11" s="64">
        <v>19.6119211531602</v>
      </c>
      <c r="AG11" s="58">
        <v>333.36660061945599</v>
      </c>
      <c r="AH11" s="58">
        <v>27.694686755636202</v>
      </c>
      <c r="AI11" s="66">
        <v>4.4471805261078101</v>
      </c>
      <c r="AJ11" s="66">
        <v>0.495270550282435</v>
      </c>
      <c r="AK11" s="65">
        <v>1916.76962432708</v>
      </c>
      <c r="AL11" s="65">
        <v>110.405961721986</v>
      </c>
      <c r="AM11" s="64">
        <v>948.61850284504999</v>
      </c>
      <c r="AN11" s="64">
        <v>32.1995155155265</v>
      </c>
      <c r="AO11" s="58">
        <v>136.92669087940999</v>
      </c>
      <c r="AP11" s="58">
        <v>4.3015645354226804</v>
      </c>
      <c r="AQ11" s="66">
        <v>19.7249894128847</v>
      </c>
      <c r="AR11" s="66">
        <v>0.90899896990585105</v>
      </c>
      <c r="AS11" s="66">
        <v>3.07347192571227</v>
      </c>
      <c r="AT11" s="67">
        <v>0.146688998241644</v>
      </c>
      <c r="AU11">
        <v>6.2701884120661994E-2</v>
      </c>
      <c r="AV11">
        <v>1.3218441866078E-2</v>
      </c>
    </row>
    <row r="12" spans="1:49" x14ac:dyDescent="0.25">
      <c r="A12" s="88" t="s">
        <v>410</v>
      </c>
      <c r="B12" s="88">
        <v>6.7858076534184804</v>
      </c>
      <c r="C12" s="88">
        <v>1.4932087384747199</v>
      </c>
      <c r="D12" s="68">
        <f t="shared" ref="D12:D46" si="2">IF(ISNUMBER(B12),(B12*(EXP(B$2*0.00001867)-1)/(EXP(B$3*0.00001867)-1)),"&lt; DL")</f>
        <v>6.9929127816852565</v>
      </c>
      <c r="E12" s="69">
        <f t="shared" ref="E12:E46" si="3">C12</f>
        <v>1.4932087384747199</v>
      </c>
      <c r="F12" s="87">
        <v>0.50077199438192899</v>
      </c>
      <c r="G12" s="87">
        <v>7.3529604581161007E-2</v>
      </c>
      <c r="H12" s="87">
        <v>0.66727248930493022</v>
      </c>
      <c r="I12" s="88">
        <v>13.600993900152501</v>
      </c>
      <c r="J12" s="88">
        <v>2.0521360445554899</v>
      </c>
      <c r="K12" s="73">
        <f t="shared" ref="K12:K46" si="4">IF(ISNUMBER(I12),(I12*(EXP(B$2*0.00001867)-1)/(EXP(B$3*0.00001867)-1)),"&lt; DL")</f>
        <v>14.016100801219419</v>
      </c>
      <c r="L12" s="74">
        <f t="shared" ref="L12:L46" si="5">J12</f>
        <v>2.0521360445554899</v>
      </c>
      <c r="M12" s="78">
        <v>2.0085711646751401</v>
      </c>
      <c r="N12" s="78">
        <v>0.25627919656447001</v>
      </c>
      <c r="O12" s="78">
        <v>0.84564994989581543</v>
      </c>
      <c r="W12">
        <v>3824.9219763944402</v>
      </c>
      <c r="X12">
        <v>790.85119754040204</v>
      </c>
      <c r="Y12">
        <v>139.961693718535</v>
      </c>
      <c r="Z12">
        <v>65.915480861578303</v>
      </c>
      <c r="AA12" t="s">
        <v>449</v>
      </c>
      <c r="AB12">
        <v>8.6160757677715E-2</v>
      </c>
      <c r="AC12">
        <v>16627.318840727799</v>
      </c>
      <c r="AD12">
        <v>3530.8313403451202</v>
      </c>
      <c r="AE12">
        <v>236.246114474226</v>
      </c>
      <c r="AF12">
        <v>14.7437304592159</v>
      </c>
      <c r="AG12">
        <v>428.66763075329999</v>
      </c>
      <c r="AH12">
        <v>32.878994511286798</v>
      </c>
      <c r="AI12">
        <v>0.80210526787452896</v>
      </c>
      <c r="AJ12">
        <v>0.19945459933704501</v>
      </c>
      <c r="AK12">
        <v>2614.7706771509102</v>
      </c>
      <c r="AL12">
        <v>169.85153010833699</v>
      </c>
      <c r="AM12">
        <v>1333.3612050219899</v>
      </c>
      <c r="AN12">
        <v>96.472867093132294</v>
      </c>
      <c r="AO12">
        <v>188.43846470019699</v>
      </c>
      <c r="AP12">
        <v>12.057184079758301</v>
      </c>
      <c r="AQ12">
        <v>24.318415545073801</v>
      </c>
      <c r="AR12">
        <v>0.62869399429540496</v>
      </c>
      <c r="AS12">
        <v>3.6240587718732602</v>
      </c>
      <c r="AT12">
        <v>7.0625661786871005E-2</v>
      </c>
      <c r="AU12">
        <v>1.2393779608898E-2</v>
      </c>
      <c r="AV12">
        <v>1.303063455104E-3</v>
      </c>
    </row>
    <row r="13" spans="1:49" x14ac:dyDescent="0.25">
      <c r="A13" s="88" t="s">
        <v>411</v>
      </c>
      <c r="B13" s="88">
        <v>40.168278815614897</v>
      </c>
      <c r="C13" s="88">
        <v>4.2088316617511996</v>
      </c>
      <c r="D13" s="68">
        <f t="shared" si="2"/>
        <v>41.394228173636073</v>
      </c>
      <c r="E13" s="69">
        <f t="shared" si="3"/>
        <v>4.2088316617511996</v>
      </c>
      <c r="F13" s="87">
        <v>1.4669925628132601</v>
      </c>
      <c r="G13" s="87">
        <v>0.21472088078051299</v>
      </c>
      <c r="H13" s="87">
        <v>0.71586637746757498</v>
      </c>
      <c r="I13" s="88">
        <v>27.440334028992499</v>
      </c>
      <c r="J13" s="88">
        <v>3.5448924641128801</v>
      </c>
      <c r="K13" s="73">
        <f t="shared" si="4"/>
        <v>28.277822238062903</v>
      </c>
      <c r="L13" s="74">
        <f t="shared" si="5"/>
        <v>3.5448924641128801</v>
      </c>
      <c r="M13" s="78">
        <v>0.68427549402802901</v>
      </c>
      <c r="N13" s="78">
        <v>0.100716474563563</v>
      </c>
      <c r="O13" s="78">
        <v>0.87769604802072321</v>
      </c>
      <c r="W13">
        <v>5912.9372913847501</v>
      </c>
      <c r="X13">
        <v>1408.1951568908</v>
      </c>
      <c r="Y13">
        <v>476.99197650148801</v>
      </c>
      <c r="Z13">
        <v>91.439865230843296</v>
      </c>
      <c r="AA13">
        <v>3.5691800739898798</v>
      </c>
      <c r="AB13">
        <v>1.19876728380459</v>
      </c>
      <c r="AC13">
        <v>102731.826993914</v>
      </c>
      <c r="AD13">
        <v>20347.910393182701</v>
      </c>
      <c r="AE13">
        <v>359.09170018445099</v>
      </c>
      <c r="AF13">
        <v>10.573426777652699</v>
      </c>
      <c r="AG13">
        <v>455.02971555696502</v>
      </c>
      <c r="AH13">
        <v>33.317128876979901</v>
      </c>
      <c r="AI13">
        <v>2.4526476172575502</v>
      </c>
      <c r="AJ13">
        <v>0.392621916999561</v>
      </c>
      <c r="AK13">
        <v>3218.01908541798</v>
      </c>
      <c r="AL13">
        <v>78.124558039781803</v>
      </c>
      <c r="AM13">
        <v>1743.4791154755701</v>
      </c>
      <c r="AN13">
        <v>41.718169022795699</v>
      </c>
      <c r="AO13">
        <v>244.19970339749901</v>
      </c>
      <c r="AP13">
        <v>6.9683677138795899</v>
      </c>
      <c r="AQ13">
        <v>25.623250304530199</v>
      </c>
      <c r="AR13">
        <v>0.461264185789243</v>
      </c>
      <c r="AS13">
        <v>3.68809557115088</v>
      </c>
      <c r="AT13">
        <v>6.8945716332874996E-2</v>
      </c>
      <c r="AU13">
        <v>5.5000081884738997E-2</v>
      </c>
      <c r="AV13">
        <v>1.1935326249971999E-2</v>
      </c>
    </row>
    <row r="14" spans="1:49" x14ac:dyDescent="0.25">
      <c r="A14" s="88" t="s">
        <v>412</v>
      </c>
      <c r="B14" s="88">
        <v>9.2904412164777401</v>
      </c>
      <c r="C14" s="88">
        <v>1.60690610370229</v>
      </c>
      <c r="D14" s="68">
        <f t="shared" si="2"/>
        <v>9.5739886021488125</v>
      </c>
      <c r="E14" s="69">
        <f t="shared" si="3"/>
        <v>1.60690610370229</v>
      </c>
      <c r="F14" s="87">
        <v>0.55255753402391905</v>
      </c>
      <c r="G14" s="87">
        <v>8.4319586866747995E-2</v>
      </c>
      <c r="H14" s="87">
        <v>0.88226043670563392</v>
      </c>
      <c r="I14" s="88">
        <v>16.744928576305099</v>
      </c>
      <c r="J14" s="88">
        <v>1.9251246538725399</v>
      </c>
      <c r="K14" s="73">
        <f t="shared" si="4"/>
        <v>17.255989419426204</v>
      </c>
      <c r="L14" s="74">
        <f t="shared" si="5"/>
        <v>1.9251246538725399</v>
      </c>
      <c r="M14" s="78">
        <v>1.82246117555938</v>
      </c>
      <c r="N14" s="78">
        <v>0.26272027506343998</v>
      </c>
      <c r="O14" s="78">
        <v>0.79751755470198893</v>
      </c>
      <c r="W14">
        <v>13.209495728649401</v>
      </c>
      <c r="X14">
        <v>0.73144499359452897</v>
      </c>
      <c r="Y14">
        <v>0.42210190195196601</v>
      </c>
      <c r="Z14">
        <v>5.9343220280896003E-2</v>
      </c>
      <c r="AA14" t="s">
        <v>448</v>
      </c>
      <c r="AB14">
        <v>8.0892506494683006E-2</v>
      </c>
      <c r="AC14">
        <v>309.24465983996703</v>
      </c>
      <c r="AD14">
        <v>50.4878713771203</v>
      </c>
      <c r="AE14">
        <v>122.121483107697</v>
      </c>
      <c r="AF14">
        <v>1.85467217053301</v>
      </c>
      <c r="AG14">
        <v>309.54546288265101</v>
      </c>
      <c r="AH14">
        <v>27.380882186483799</v>
      </c>
      <c r="AI14">
        <v>0.12239338799143</v>
      </c>
      <c r="AJ14">
        <v>7.4776024670390004E-2</v>
      </c>
      <c r="AK14">
        <v>1559.8936081915999</v>
      </c>
      <c r="AL14">
        <v>68.246969374791504</v>
      </c>
      <c r="AM14">
        <v>622.898980146128</v>
      </c>
      <c r="AN14">
        <v>25.6007005811658</v>
      </c>
      <c r="AO14">
        <v>90.066676907508096</v>
      </c>
      <c r="AP14">
        <v>3.7720270124662898</v>
      </c>
      <c r="AQ14">
        <v>20.276590221088899</v>
      </c>
      <c r="AR14">
        <v>0.529065221327916</v>
      </c>
      <c r="AS14">
        <v>3.6479884422589701</v>
      </c>
      <c r="AT14">
        <v>7.2384839110632995E-2</v>
      </c>
      <c r="AU14">
        <v>1.4046373330689999E-3</v>
      </c>
      <c r="AV14">
        <v>4.2292333278099998E-4</v>
      </c>
    </row>
    <row r="15" spans="1:49" x14ac:dyDescent="0.25">
      <c r="A15" s="88" t="s">
        <v>413</v>
      </c>
      <c r="B15" s="88">
        <v>359.06881379512998</v>
      </c>
      <c r="C15" s="88">
        <v>109.63733899079099</v>
      </c>
      <c r="D15" s="68">
        <f t="shared" si="2"/>
        <v>370.02771456800656</v>
      </c>
      <c r="E15" s="69">
        <f t="shared" si="3"/>
        <v>109.63733899079099</v>
      </c>
      <c r="F15" s="87">
        <v>11.244301682587301</v>
      </c>
      <c r="G15" s="87">
        <v>3.5698154764904602</v>
      </c>
      <c r="H15" s="87">
        <v>0.96176179313935872</v>
      </c>
      <c r="I15" s="88">
        <v>31.321817644814299</v>
      </c>
      <c r="J15" s="88">
        <v>3.5140895202517402</v>
      </c>
      <c r="K15" s="73">
        <f t="shared" si="4"/>
        <v>32.277770037247635</v>
      </c>
      <c r="L15" s="74">
        <f t="shared" si="5"/>
        <v>3.5140895202517402</v>
      </c>
      <c r="M15" s="78">
        <v>8.8035875613175996E-2</v>
      </c>
      <c r="N15" s="78">
        <v>2.8124840215288001E-2</v>
      </c>
      <c r="O15" s="78">
        <v>0.35118462039268833</v>
      </c>
      <c r="W15">
        <v>2488.66920884096</v>
      </c>
      <c r="X15">
        <v>697.59463161482495</v>
      </c>
      <c r="Y15">
        <v>496.006772002449</v>
      </c>
      <c r="Z15">
        <v>174.543784933854</v>
      </c>
      <c r="AA15">
        <v>0.58555720311298898</v>
      </c>
      <c r="AB15">
        <v>0.42501571057887499</v>
      </c>
      <c r="AC15">
        <v>20383.310092926102</v>
      </c>
      <c r="AD15">
        <v>4837.8173602870802</v>
      </c>
      <c r="AE15">
        <v>311.94195378988297</v>
      </c>
      <c r="AF15">
        <v>23.7858309471079</v>
      </c>
      <c r="AG15">
        <v>445.06027622807898</v>
      </c>
      <c r="AH15">
        <v>33.8840353363641</v>
      </c>
      <c r="AI15">
        <v>6.4177262958150099</v>
      </c>
      <c r="AJ15">
        <v>1.3140754213814601</v>
      </c>
      <c r="AK15">
        <v>2404.5831933290601</v>
      </c>
      <c r="AL15">
        <v>81.781073295656597</v>
      </c>
      <c r="AM15">
        <v>1404.42431908866</v>
      </c>
      <c r="AN15">
        <v>77.002465941592703</v>
      </c>
      <c r="AO15">
        <v>203.442844726441</v>
      </c>
      <c r="AP15">
        <v>9.2723153318756992</v>
      </c>
      <c r="AQ15">
        <v>24.304438032912699</v>
      </c>
      <c r="AR15">
        <v>0.46502014465649699</v>
      </c>
      <c r="AS15">
        <v>3.4539372783110398</v>
      </c>
      <c r="AT15">
        <v>6.6919081104965E-2</v>
      </c>
      <c r="AU15">
        <v>6.9278213954604997E-2</v>
      </c>
      <c r="AV15">
        <v>1.2259209343794999E-2</v>
      </c>
    </row>
    <row r="16" spans="1:49" x14ac:dyDescent="0.25">
      <c r="A16" s="88" t="s">
        <v>414</v>
      </c>
      <c r="B16" s="88">
        <v>6.7821600462641598</v>
      </c>
      <c r="C16" s="88">
        <v>0.92598745091078205</v>
      </c>
      <c r="D16" s="68">
        <f t="shared" si="2"/>
        <v>6.9891538483357145</v>
      </c>
      <c r="E16" s="69">
        <f t="shared" si="3"/>
        <v>0.92598745091078205</v>
      </c>
      <c r="F16" s="87">
        <v>0.48965762038737698</v>
      </c>
      <c r="G16" s="87">
        <v>6.3481787378499993E-2</v>
      </c>
      <c r="H16" s="87">
        <v>0.94955376795403323</v>
      </c>
      <c r="I16" s="88">
        <v>13.906424199278799</v>
      </c>
      <c r="J16" s="88">
        <v>1.5836411869959599</v>
      </c>
      <c r="K16" s="73">
        <f t="shared" si="4"/>
        <v>14.330852935639008</v>
      </c>
      <c r="L16" s="74">
        <f t="shared" si="5"/>
        <v>1.5836411869959599</v>
      </c>
      <c r="M16" s="78">
        <v>2.0461099693925302</v>
      </c>
      <c r="N16" s="78">
        <v>0.24304616183539199</v>
      </c>
      <c r="O16" s="78">
        <v>0.95869733399379076</v>
      </c>
      <c r="W16">
        <v>174.10554449777101</v>
      </c>
      <c r="X16">
        <v>27.427014148674701</v>
      </c>
      <c r="Y16">
        <v>530.00887294476695</v>
      </c>
      <c r="Z16">
        <v>82.2536200016457</v>
      </c>
      <c r="AA16">
        <v>48.8083691199054</v>
      </c>
      <c r="AB16">
        <v>8.2990179755084199</v>
      </c>
      <c r="AC16">
        <v>317203.803448372</v>
      </c>
      <c r="AD16">
        <v>46959.487344330999</v>
      </c>
      <c r="AE16">
        <v>382.86739958963301</v>
      </c>
      <c r="AF16">
        <v>6.5734691779743404</v>
      </c>
      <c r="AG16">
        <v>408.60436026367802</v>
      </c>
      <c r="AH16">
        <v>33.018052442526901</v>
      </c>
      <c r="AI16">
        <v>6.2710498317753398</v>
      </c>
      <c r="AJ16">
        <v>0.72223750788747698</v>
      </c>
      <c r="AK16">
        <v>2320.1305972846098</v>
      </c>
      <c r="AL16">
        <v>65.805067253472203</v>
      </c>
      <c r="AM16">
        <v>1289.1122591211799</v>
      </c>
      <c r="AN16">
        <v>30.2467463747927</v>
      </c>
      <c r="AO16">
        <v>205.45171963737499</v>
      </c>
      <c r="AP16">
        <v>6.6032415295879598</v>
      </c>
      <c r="AQ16">
        <v>21.375931164101701</v>
      </c>
      <c r="AR16">
        <v>0.47280735503551402</v>
      </c>
      <c r="AS16">
        <v>3.0112321901397698</v>
      </c>
      <c r="AT16">
        <v>6.4852590362658002E-2</v>
      </c>
      <c r="AU16">
        <v>0.14970529097483101</v>
      </c>
      <c r="AV16">
        <v>2.9268767826693999E-2</v>
      </c>
    </row>
    <row r="17" spans="1:48" x14ac:dyDescent="0.25">
      <c r="A17" s="88" t="s">
        <v>415</v>
      </c>
      <c r="B17" s="88">
        <v>2.7113575895096398</v>
      </c>
      <c r="C17" s="88">
        <v>0.57675009610052896</v>
      </c>
      <c r="D17" s="68">
        <f t="shared" si="2"/>
        <v>2.7941091336194415</v>
      </c>
      <c r="E17" s="69">
        <f t="shared" si="3"/>
        <v>0.57675009610052896</v>
      </c>
      <c r="F17" s="87">
        <v>0.32919010304949198</v>
      </c>
      <c r="G17" s="87">
        <v>3.8218000740865003E-2</v>
      </c>
      <c r="H17" s="87">
        <v>0.5457833940146839</v>
      </c>
      <c r="I17" s="88">
        <v>8.25654711642804</v>
      </c>
      <c r="J17" s="88">
        <v>1.7040894774626301</v>
      </c>
      <c r="K17" s="73">
        <f t="shared" si="4"/>
        <v>8.5085397069823987</v>
      </c>
      <c r="L17" s="74">
        <f t="shared" si="5"/>
        <v>1.7040894774626301</v>
      </c>
      <c r="M17" s="78">
        <v>3.0412307271691899</v>
      </c>
      <c r="N17" s="78">
        <v>0.27049671324098701</v>
      </c>
      <c r="O17" s="78">
        <v>0.43094186964425663</v>
      </c>
      <c r="W17">
        <v>29.166592155374701</v>
      </c>
      <c r="X17">
        <v>11.4647973220954</v>
      </c>
      <c r="Y17">
        <v>7.31544548563323</v>
      </c>
      <c r="Z17">
        <v>1.7321965748194299</v>
      </c>
      <c r="AA17">
        <v>0.26092158208056199</v>
      </c>
      <c r="AB17">
        <v>0.31372595861062003</v>
      </c>
      <c r="AC17">
        <v>3150.74177624602</v>
      </c>
      <c r="AD17">
        <v>1168.36114822484</v>
      </c>
      <c r="AE17">
        <v>290.30404830265201</v>
      </c>
      <c r="AF17">
        <v>12.472863778051201</v>
      </c>
      <c r="AG17">
        <v>341.37108978856799</v>
      </c>
      <c r="AH17">
        <v>29.7688322292619</v>
      </c>
      <c r="AI17">
        <v>0.20100760629959</v>
      </c>
      <c r="AJ17">
        <v>0.10846309347983001</v>
      </c>
      <c r="AK17">
        <v>1697.3408923504601</v>
      </c>
      <c r="AL17">
        <v>43.9531874379756</v>
      </c>
      <c r="AM17">
        <v>945.03495355558198</v>
      </c>
      <c r="AN17">
        <v>30.3171872567852</v>
      </c>
      <c r="AO17">
        <v>143.42832474928599</v>
      </c>
      <c r="AP17">
        <v>5.5835603556450302</v>
      </c>
      <c r="AQ17">
        <v>18.4353745660664</v>
      </c>
      <c r="AR17">
        <v>0.41131802547006002</v>
      </c>
      <c r="AS17">
        <v>2.6418349073678802</v>
      </c>
      <c r="AT17">
        <v>5.3194715605152001E-2</v>
      </c>
      <c r="AU17">
        <v>3.0452298484400001E-3</v>
      </c>
      <c r="AV17">
        <v>6.9608752486900001E-4</v>
      </c>
    </row>
    <row r="18" spans="1:48" x14ac:dyDescent="0.25">
      <c r="A18" s="88" t="s">
        <v>416</v>
      </c>
      <c r="B18" s="88">
        <v>116.524561688725</v>
      </c>
      <c r="C18" s="88">
        <v>26.682622405451699</v>
      </c>
      <c r="D18" s="68">
        <f t="shared" si="2"/>
        <v>120.08093044058845</v>
      </c>
      <c r="E18" s="69">
        <f t="shared" si="3"/>
        <v>26.682622405451699</v>
      </c>
      <c r="F18" s="87">
        <v>4.4170033719443502</v>
      </c>
      <c r="G18" s="87">
        <v>1.1573529195733401</v>
      </c>
      <c r="H18" s="87">
        <v>0.87392256205475349</v>
      </c>
      <c r="I18" s="88">
        <v>26.482565680931099</v>
      </c>
      <c r="J18" s="88">
        <v>3.4989074557225699</v>
      </c>
      <c r="K18" s="73">
        <f t="shared" si="4"/>
        <v>27.290822478398614</v>
      </c>
      <c r="L18" s="74">
        <f t="shared" si="5"/>
        <v>3.4989074557225699</v>
      </c>
      <c r="M18" s="78">
        <v>0.224225867979851</v>
      </c>
      <c r="N18" s="78">
        <v>5.8923073451218999E-2</v>
      </c>
      <c r="O18" s="78">
        <v>0.50277389456514909</v>
      </c>
      <c r="W18">
        <v>1885.4080879923299</v>
      </c>
      <c r="X18">
        <v>631.39722792072905</v>
      </c>
      <c r="Y18">
        <v>505.85716859857399</v>
      </c>
      <c r="Z18">
        <v>101.152732201559</v>
      </c>
      <c r="AA18">
        <v>9.7474936582275493</v>
      </c>
      <c r="AB18">
        <v>1.9950238437563299</v>
      </c>
      <c r="AC18">
        <v>65397.003041278898</v>
      </c>
      <c r="AD18">
        <v>6076.5174120075399</v>
      </c>
      <c r="AE18">
        <v>203.370598445524</v>
      </c>
      <c r="AF18">
        <v>17.7271614991466</v>
      </c>
      <c r="AG18">
        <v>382.829807452816</v>
      </c>
      <c r="AH18">
        <v>34.463046460807497</v>
      </c>
      <c r="AI18">
        <v>1.9779911256434</v>
      </c>
      <c r="AJ18">
        <v>0.33366526999403101</v>
      </c>
      <c r="AK18">
        <v>2044.81295551891</v>
      </c>
      <c r="AL18">
        <v>285.21100918470398</v>
      </c>
      <c r="AM18">
        <v>994.16790714138494</v>
      </c>
      <c r="AN18">
        <v>151.609105930743</v>
      </c>
      <c r="AO18">
        <v>150.87480254299899</v>
      </c>
      <c r="AP18">
        <v>16.319378798224999</v>
      </c>
      <c r="AQ18">
        <v>20.907203406712799</v>
      </c>
      <c r="AR18">
        <v>1.38360259413183</v>
      </c>
      <c r="AS18">
        <v>3.15148099330144</v>
      </c>
      <c r="AT18">
        <v>0.15630032987908399</v>
      </c>
      <c r="AU18">
        <v>3.2334900948234997E-2</v>
      </c>
      <c r="AV18">
        <v>2.7209112114870001E-3</v>
      </c>
    </row>
    <row r="19" spans="1:48" x14ac:dyDescent="0.25">
      <c r="A19" s="88" t="s">
        <v>417</v>
      </c>
      <c r="B19" s="88">
        <v>13.343399074928101</v>
      </c>
      <c r="C19" s="88">
        <v>1.2074071386802601</v>
      </c>
      <c r="D19" s="68">
        <f t="shared" si="2"/>
        <v>13.750644095428441</v>
      </c>
      <c r="E19" s="69">
        <f t="shared" si="3"/>
        <v>1.2074071386802601</v>
      </c>
      <c r="F19" s="87">
        <v>0.644055007158296</v>
      </c>
      <c r="G19" s="87">
        <v>8.5287373851705997E-2</v>
      </c>
      <c r="H19" s="87">
        <v>0.68332212561407735</v>
      </c>
      <c r="I19" s="88">
        <v>20.627844550478599</v>
      </c>
      <c r="J19" s="88">
        <v>2.0985489813009899</v>
      </c>
      <c r="K19" s="73">
        <f t="shared" si="4"/>
        <v>21.257413293020516</v>
      </c>
      <c r="L19" s="74">
        <f t="shared" si="5"/>
        <v>2.0985489813009899</v>
      </c>
      <c r="M19" s="78">
        <v>1.55174401954036</v>
      </c>
      <c r="N19" s="78">
        <v>0.19446859184061699</v>
      </c>
      <c r="O19" s="78">
        <v>0.81177537172917225</v>
      </c>
      <c r="W19">
        <v>20.3247611610768</v>
      </c>
      <c r="X19">
        <v>1.73126512913896</v>
      </c>
      <c r="Y19">
        <v>8.5479050333321407</v>
      </c>
      <c r="Z19">
        <v>2.6490027207115401</v>
      </c>
      <c r="AA19">
        <v>0.71037185956818705</v>
      </c>
      <c r="AB19">
        <v>0.45997492556876601</v>
      </c>
      <c r="AC19">
        <v>6352.3770704035196</v>
      </c>
      <c r="AD19">
        <v>2332.6231875642502</v>
      </c>
      <c r="AE19">
        <v>150.67506255266699</v>
      </c>
      <c r="AF19">
        <v>3.0823900861255198</v>
      </c>
      <c r="AG19">
        <v>371.81928927394699</v>
      </c>
      <c r="AH19">
        <v>30.824608524213598</v>
      </c>
      <c r="AI19">
        <v>2.5641915009656899</v>
      </c>
      <c r="AJ19">
        <v>0.35724329089349799</v>
      </c>
      <c r="AK19">
        <v>1960.5409033920901</v>
      </c>
      <c r="AL19">
        <v>94.8886206287834</v>
      </c>
      <c r="AM19">
        <v>855.21277848278703</v>
      </c>
      <c r="AN19">
        <v>34.262150689981702</v>
      </c>
      <c r="AO19">
        <v>121.07312952767499</v>
      </c>
      <c r="AP19">
        <v>3.59529479194034</v>
      </c>
      <c r="AQ19">
        <v>20.756253335997499</v>
      </c>
      <c r="AR19">
        <v>0.62293171225695498</v>
      </c>
      <c r="AS19">
        <v>3.3302558948891798</v>
      </c>
      <c r="AT19">
        <v>9.9081837458733002E-2</v>
      </c>
      <c r="AU19">
        <v>2.7014593850335999E-2</v>
      </c>
      <c r="AV19">
        <v>5.1233034140829997E-3</v>
      </c>
    </row>
    <row r="20" spans="1:48" x14ac:dyDescent="0.25">
      <c r="A20" s="88" t="s">
        <v>418</v>
      </c>
      <c r="B20" s="88">
        <v>16.7521224609016</v>
      </c>
      <c r="C20" s="88">
        <v>3.0690706315368499</v>
      </c>
      <c r="D20" s="68">
        <f t="shared" si="2"/>
        <v>17.263402863796301</v>
      </c>
      <c r="E20" s="69">
        <f t="shared" si="3"/>
        <v>3.0690706315368499</v>
      </c>
      <c r="F20" s="87">
        <v>0.78761724172436998</v>
      </c>
      <c r="G20" s="87">
        <v>0.124219779664868</v>
      </c>
      <c r="H20" s="87">
        <v>0.86087182763114434</v>
      </c>
      <c r="I20" s="88">
        <v>21.2923562219387</v>
      </c>
      <c r="J20" s="88">
        <v>2.1107756106146001</v>
      </c>
      <c r="K20" s="73">
        <f t="shared" si="4"/>
        <v>21.942206083837604</v>
      </c>
      <c r="L20" s="74">
        <f t="shared" si="5"/>
        <v>2.1107756106146001</v>
      </c>
      <c r="M20" s="78">
        <v>1.27011999864842</v>
      </c>
      <c r="N20" s="78">
        <v>0.18977894145893701</v>
      </c>
      <c r="O20" s="78">
        <v>0.66346051028213915</v>
      </c>
      <c r="W20">
        <v>4347.4612242284102</v>
      </c>
      <c r="X20">
        <v>1422.28878872838</v>
      </c>
      <c r="Y20">
        <v>48.470455041820699</v>
      </c>
      <c r="Z20">
        <v>12.1990722215759</v>
      </c>
      <c r="AA20">
        <v>2.4793769169341502</v>
      </c>
      <c r="AB20">
        <v>0.94780942413977098</v>
      </c>
      <c r="AC20">
        <v>53163.3817539058</v>
      </c>
      <c r="AD20">
        <v>16725.541351907399</v>
      </c>
      <c r="AE20">
        <v>323.01229397713303</v>
      </c>
      <c r="AF20">
        <v>12.6304916948085</v>
      </c>
      <c r="AG20">
        <v>490.70000485085598</v>
      </c>
      <c r="AH20">
        <v>41.366572236698801</v>
      </c>
      <c r="AI20">
        <v>16.040734803572999</v>
      </c>
      <c r="AJ20">
        <v>1.15917317295929</v>
      </c>
      <c r="AK20">
        <v>3075.0343693570999</v>
      </c>
      <c r="AL20">
        <v>111.11284346579301</v>
      </c>
      <c r="AM20">
        <v>1438.6054566586299</v>
      </c>
      <c r="AN20">
        <v>51.232176157767803</v>
      </c>
      <c r="AO20">
        <v>202.176528109755</v>
      </c>
      <c r="AP20">
        <v>6.4507415435162496</v>
      </c>
      <c r="AQ20">
        <v>28.9086831962933</v>
      </c>
      <c r="AR20">
        <v>0.62289498270521104</v>
      </c>
      <c r="AS20">
        <v>4.1773847294815196</v>
      </c>
      <c r="AT20">
        <v>7.8310177386530996E-2</v>
      </c>
      <c r="AU20">
        <v>0.17645480473559</v>
      </c>
      <c r="AV20">
        <v>5.5983061560808997E-2</v>
      </c>
    </row>
    <row r="21" spans="1:48" x14ac:dyDescent="0.25">
      <c r="A21" s="88" t="s">
        <v>419</v>
      </c>
      <c r="B21" s="88">
        <v>3.1798065079814801</v>
      </c>
      <c r="C21" s="88">
        <v>1.3131738185641499</v>
      </c>
      <c r="D21" s="68">
        <f t="shared" si="2"/>
        <v>3.276855270388896</v>
      </c>
      <c r="E21" s="69">
        <f t="shared" si="3"/>
        <v>1.3131738185641499</v>
      </c>
      <c r="F21" s="87">
        <v>0.384044431452292</v>
      </c>
      <c r="G21" s="87">
        <v>0.121016321400709</v>
      </c>
      <c r="H21" s="87">
        <v>0.76302884048083874</v>
      </c>
      <c r="I21" s="88">
        <v>8.3006695207061707</v>
      </c>
      <c r="J21" s="88">
        <v>1.79634195845466</v>
      </c>
      <c r="K21" s="73">
        <f t="shared" si="4"/>
        <v>8.5540087418554673</v>
      </c>
      <c r="L21" s="74">
        <f t="shared" si="5"/>
        <v>1.79634195845466</v>
      </c>
      <c r="M21" s="78">
        <v>2.5992272747183698</v>
      </c>
      <c r="N21" s="78">
        <v>0.37868160772822901</v>
      </c>
      <c r="O21" s="78">
        <v>0.67321543707838338</v>
      </c>
      <c r="W21">
        <v>18.311938411710202</v>
      </c>
      <c r="X21">
        <v>0.46492232725775301</v>
      </c>
      <c r="Y21">
        <v>1.8890988938459801</v>
      </c>
      <c r="Z21">
        <v>0.28578187201017402</v>
      </c>
      <c r="AA21" t="s">
        <v>448</v>
      </c>
      <c r="AB21">
        <v>8.0228293208980006E-2</v>
      </c>
      <c r="AC21">
        <v>1226.6272431217801</v>
      </c>
      <c r="AD21">
        <v>173.21074378481299</v>
      </c>
      <c r="AE21">
        <v>150.71377863551999</v>
      </c>
      <c r="AF21">
        <v>3.1848777885205601</v>
      </c>
      <c r="AG21">
        <v>572.46081975632706</v>
      </c>
      <c r="AH21">
        <v>40.806744039645203</v>
      </c>
      <c r="AI21">
        <v>0.33798020557678599</v>
      </c>
      <c r="AJ21">
        <v>0.122771037428528</v>
      </c>
      <c r="AK21">
        <v>2814.9195696655202</v>
      </c>
      <c r="AL21">
        <v>54.652721481729003</v>
      </c>
      <c r="AM21">
        <v>1344.0293189393301</v>
      </c>
      <c r="AN21">
        <v>24.915167386683098</v>
      </c>
      <c r="AO21">
        <v>194.37240049457799</v>
      </c>
      <c r="AP21">
        <v>4.9733374833811901</v>
      </c>
      <c r="AQ21">
        <v>29.330880670939301</v>
      </c>
      <c r="AR21">
        <v>0.45921659367386802</v>
      </c>
      <c r="AS21">
        <v>4.19183678985166</v>
      </c>
      <c r="AT21">
        <v>6.7019163397672998E-2</v>
      </c>
      <c r="AU21">
        <v>5.6215160165319997E-3</v>
      </c>
      <c r="AV21">
        <v>8.3544253863500003E-4</v>
      </c>
    </row>
    <row r="22" spans="1:48" x14ac:dyDescent="0.25">
      <c r="A22" s="88" t="s">
        <v>420</v>
      </c>
      <c r="B22" s="88">
        <v>102.311578701958</v>
      </c>
      <c r="C22" s="88">
        <v>15.1942216155726</v>
      </c>
      <c r="D22" s="68">
        <f t="shared" si="2"/>
        <v>105.43416244032419</v>
      </c>
      <c r="E22" s="69">
        <f t="shared" si="3"/>
        <v>15.1942216155726</v>
      </c>
      <c r="F22" s="87">
        <v>3.4365929399211801</v>
      </c>
      <c r="G22" s="87">
        <v>0.60513582633381702</v>
      </c>
      <c r="H22" s="87">
        <v>0.84339087613989017</v>
      </c>
      <c r="I22" s="88">
        <v>29.7702199113115</v>
      </c>
      <c r="J22" s="88">
        <v>3.6703593531546499</v>
      </c>
      <c r="K22" s="73">
        <f t="shared" si="4"/>
        <v>30.678817019889475</v>
      </c>
      <c r="L22" s="74">
        <f t="shared" si="5"/>
        <v>3.6703593531546499</v>
      </c>
      <c r="M22" s="78">
        <v>0.29095700397764002</v>
      </c>
      <c r="N22" s="78">
        <v>5.1361030640267001E-2</v>
      </c>
      <c r="O22" s="78">
        <v>0.69842798094139114</v>
      </c>
      <c r="W22">
        <v>82.765466174343402</v>
      </c>
      <c r="X22">
        <v>24.3773874739775</v>
      </c>
      <c r="Y22">
        <v>2.6300191056777402</v>
      </c>
      <c r="Z22">
        <v>0.57050620859717205</v>
      </c>
      <c r="AA22">
        <v>0.20097509764197199</v>
      </c>
      <c r="AB22">
        <v>0.24541853632732999</v>
      </c>
      <c r="AC22">
        <v>1539.89565723395</v>
      </c>
      <c r="AD22">
        <v>537.75372656466004</v>
      </c>
      <c r="AE22">
        <v>464.59586044731202</v>
      </c>
      <c r="AF22">
        <v>19.960477246115602</v>
      </c>
      <c r="AG22">
        <v>483.61592672043798</v>
      </c>
      <c r="AH22">
        <v>34.966765398997403</v>
      </c>
      <c r="AI22">
        <v>1.2498372804804301</v>
      </c>
      <c r="AJ22">
        <v>0.24480791783908001</v>
      </c>
      <c r="AK22">
        <v>4137.0249710539802</v>
      </c>
      <c r="AL22">
        <v>170.92978994494001</v>
      </c>
      <c r="AM22">
        <v>2285.9743587447201</v>
      </c>
      <c r="AN22">
        <v>99.579767225824895</v>
      </c>
      <c r="AO22">
        <v>294.06914314321301</v>
      </c>
      <c r="AP22">
        <v>11.2854727733378</v>
      </c>
      <c r="AQ22">
        <v>29.393462099719699</v>
      </c>
      <c r="AR22">
        <v>0.49619577736661402</v>
      </c>
      <c r="AS22">
        <v>4.0668619570072302</v>
      </c>
      <c r="AT22">
        <v>6.4724240151181001E-2</v>
      </c>
      <c r="AU22">
        <v>1.2330492175741999E-2</v>
      </c>
      <c r="AV22">
        <v>2.7515258462260002E-3</v>
      </c>
    </row>
    <row r="23" spans="1:48" x14ac:dyDescent="0.25">
      <c r="A23" s="88" t="s">
        <v>421</v>
      </c>
      <c r="B23" s="88">
        <v>44.657514476899799</v>
      </c>
      <c r="C23" s="88">
        <v>8.3750716584169105</v>
      </c>
      <c r="D23" s="68">
        <f t="shared" si="2"/>
        <v>46.020476814795494</v>
      </c>
      <c r="E23" s="69">
        <f t="shared" si="3"/>
        <v>8.3750716584169105</v>
      </c>
      <c r="F23" s="87">
        <v>1.56790682336362</v>
      </c>
      <c r="G23" s="87">
        <v>0.30512101633799499</v>
      </c>
      <c r="H23" s="87">
        <v>0.96370056086289113</v>
      </c>
      <c r="I23" s="88">
        <v>28.861760584105099</v>
      </c>
      <c r="J23" s="88">
        <v>2.8461840104813301</v>
      </c>
      <c r="K23" s="73">
        <f t="shared" si="4"/>
        <v>29.742631208954723</v>
      </c>
      <c r="L23" s="74">
        <f t="shared" si="5"/>
        <v>2.8461840104813301</v>
      </c>
      <c r="M23" s="78">
        <v>0.64186403490285504</v>
      </c>
      <c r="N23" s="78">
        <v>0.14904451702225199</v>
      </c>
      <c r="O23" s="78">
        <v>0.42468526470227203</v>
      </c>
      <c r="W23">
        <v>18.3462862910384</v>
      </c>
      <c r="X23">
        <v>0.53483588401895699</v>
      </c>
      <c r="Y23">
        <v>0.29466713886760798</v>
      </c>
      <c r="Z23">
        <v>4.9138086038507001E-2</v>
      </c>
      <c r="AA23" t="s">
        <v>450</v>
      </c>
      <c r="AB23">
        <v>8.1727179313573997E-2</v>
      </c>
      <c r="AC23">
        <v>207.638270410546</v>
      </c>
      <c r="AD23">
        <v>17.634479381597</v>
      </c>
      <c r="AE23">
        <v>106.579435932989</v>
      </c>
      <c r="AF23">
        <v>1.58119392190383</v>
      </c>
      <c r="AG23">
        <v>549.13655896638204</v>
      </c>
      <c r="AH23">
        <v>39.191492567009298</v>
      </c>
      <c r="AI23">
        <v>3.0852219231765E-2</v>
      </c>
      <c r="AJ23">
        <v>3.7147678860875999E-2</v>
      </c>
      <c r="AK23">
        <v>2512.24177058338</v>
      </c>
      <c r="AL23">
        <v>48.219450834091802</v>
      </c>
      <c r="AM23">
        <v>1167.89401100126</v>
      </c>
      <c r="AN23">
        <v>20.4914671474125</v>
      </c>
      <c r="AO23">
        <v>172.10698056089299</v>
      </c>
      <c r="AP23">
        <v>4.28411716706111</v>
      </c>
      <c r="AQ23">
        <v>27.8673238274128</v>
      </c>
      <c r="AR23">
        <v>0.45381112873346602</v>
      </c>
      <c r="AS23">
        <v>4.0113074175495802</v>
      </c>
      <c r="AT23">
        <v>6.6498161094258004E-2</v>
      </c>
      <c r="AU23" t="s">
        <v>446</v>
      </c>
      <c r="AV23">
        <v>1.4715707399499999E-4</v>
      </c>
    </row>
    <row r="24" spans="1:48" x14ac:dyDescent="0.25">
      <c r="A24" s="88" t="s">
        <v>422</v>
      </c>
      <c r="B24" s="88" t="s">
        <v>37</v>
      </c>
      <c r="C24" s="88">
        <v>2689.2526076774402</v>
      </c>
      <c r="D24" s="68" t="str">
        <f t="shared" si="2"/>
        <v>&lt; DL</v>
      </c>
      <c r="E24" s="69">
        <f t="shared" si="3"/>
        <v>2689.2526076774402</v>
      </c>
      <c r="F24" s="87" t="s">
        <v>37</v>
      </c>
      <c r="G24" s="87">
        <v>76.304700821503303</v>
      </c>
      <c r="H24" s="87" t="e">
        <v>#VALUE!</v>
      </c>
      <c r="I24" s="88">
        <v>35.413966169721498</v>
      </c>
      <c r="J24" s="88">
        <v>4.6916843908861496</v>
      </c>
      <c r="K24" s="73">
        <f t="shared" si="4"/>
        <v>36.494812309284647</v>
      </c>
      <c r="L24" s="74">
        <f t="shared" si="5"/>
        <v>4.6916843908861496</v>
      </c>
      <c r="M24" s="78" t="s">
        <v>37</v>
      </c>
      <c r="N24" s="78">
        <v>9.60256765187E-3</v>
      </c>
      <c r="O24" s="78" t="e">
        <v>#VALUE!</v>
      </c>
      <c r="W24">
        <v>21.344580206577302</v>
      </c>
      <c r="X24">
        <v>2.3219518451822201</v>
      </c>
      <c r="Y24">
        <v>1.8223213270216401</v>
      </c>
      <c r="Z24">
        <v>0.27228268881012402</v>
      </c>
      <c r="AA24" t="s">
        <v>451</v>
      </c>
      <c r="AB24">
        <v>0.10986852855580399</v>
      </c>
      <c r="AC24">
        <v>648.42017566301604</v>
      </c>
      <c r="AD24">
        <v>75.401809054387599</v>
      </c>
      <c r="AE24">
        <v>303.44077049759602</v>
      </c>
      <c r="AF24">
        <v>8.1479356615510099</v>
      </c>
      <c r="AG24">
        <v>558.27830369493995</v>
      </c>
      <c r="AH24">
        <v>45.899848860746403</v>
      </c>
      <c r="AI24">
        <v>0.148840240086523</v>
      </c>
      <c r="AJ24">
        <v>0.113630273748205</v>
      </c>
      <c r="AK24">
        <v>3567.7382480423598</v>
      </c>
      <c r="AL24">
        <v>146.04716714875599</v>
      </c>
      <c r="AM24">
        <v>1736.7210325046001</v>
      </c>
      <c r="AN24">
        <v>69.896633120037094</v>
      </c>
      <c r="AO24">
        <v>229.54411544981701</v>
      </c>
      <c r="AP24">
        <v>8.1475538660500906</v>
      </c>
      <c r="AQ24">
        <v>32.004206806526298</v>
      </c>
      <c r="AR24">
        <v>0.59467745740530797</v>
      </c>
      <c r="AS24">
        <v>4.4901972770064704</v>
      </c>
      <c r="AT24">
        <v>8.9233264676884E-2</v>
      </c>
      <c r="AU24">
        <v>9.9466919502199996E-4</v>
      </c>
      <c r="AV24">
        <v>4.8227641155399999E-4</v>
      </c>
    </row>
    <row r="25" spans="1:48" x14ac:dyDescent="0.25">
      <c r="A25" s="88" t="s">
        <v>423</v>
      </c>
      <c r="B25" s="88">
        <v>643.25546292391596</v>
      </c>
      <c r="C25" s="88">
        <v>324.26774321761002</v>
      </c>
      <c r="D25" s="68">
        <f t="shared" si="2"/>
        <v>662.88783565850849</v>
      </c>
      <c r="E25" s="69">
        <f t="shared" si="3"/>
        <v>324.26774321761002</v>
      </c>
      <c r="F25" s="87">
        <v>18.813304073751599</v>
      </c>
      <c r="G25" s="87">
        <v>9.3018067230298591</v>
      </c>
      <c r="H25" s="87">
        <v>0.98080341775134272</v>
      </c>
      <c r="I25" s="88">
        <v>31.5303393366199</v>
      </c>
      <c r="J25" s="88">
        <v>7.0453462296572003</v>
      </c>
      <c r="K25" s="73">
        <f t="shared" si="4"/>
        <v>32.492655881109044</v>
      </c>
      <c r="L25" s="74">
        <f t="shared" si="5"/>
        <v>7.0453462296572003</v>
      </c>
      <c r="M25" s="78">
        <v>5.1069641101129999E-2</v>
      </c>
      <c r="N25" s="78">
        <v>2.565481572015E-2</v>
      </c>
      <c r="O25" s="78">
        <v>0.44480289186423555</v>
      </c>
      <c r="W25">
        <v>21.223542416379399</v>
      </c>
      <c r="X25">
        <v>0.75400990483090702</v>
      </c>
      <c r="Y25">
        <v>2.3157255698078498</v>
      </c>
      <c r="Z25">
        <v>0.233067784326035</v>
      </c>
      <c r="AA25" t="s">
        <v>449</v>
      </c>
      <c r="AB25">
        <v>9.2745373541710002E-2</v>
      </c>
      <c r="AC25">
        <v>834.80362401869195</v>
      </c>
      <c r="AD25">
        <v>111.698669617872</v>
      </c>
      <c r="AE25">
        <v>337.01907583781298</v>
      </c>
      <c r="AF25">
        <v>5.2223436384712301</v>
      </c>
      <c r="AG25">
        <v>255.02877189639901</v>
      </c>
      <c r="AH25">
        <v>22.491090085420801</v>
      </c>
      <c r="AI25">
        <v>4.2709814803060998E-2</v>
      </c>
      <c r="AJ25">
        <v>5.0784267308299998E-2</v>
      </c>
      <c r="AK25">
        <v>1357.0534276466899</v>
      </c>
      <c r="AL25">
        <v>34.212259438127298</v>
      </c>
      <c r="AM25">
        <v>797.56152131548299</v>
      </c>
      <c r="AN25">
        <v>20.397229682732799</v>
      </c>
      <c r="AO25">
        <v>126.466962382207</v>
      </c>
      <c r="AP25">
        <v>3.3780820439146999</v>
      </c>
      <c r="AQ25">
        <v>14.445151485916799</v>
      </c>
      <c r="AR25">
        <v>0.30633676210692601</v>
      </c>
      <c r="AS25">
        <v>2.0686156748217099</v>
      </c>
      <c r="AT25">
        <v>4.3532663712462998E-2</v>
      </c>
      <c r="AU25">
        <v>2.0128441259880002E-3</v>
      </c>
      <c r="AV25">
        <v>5.8378832988400001E-4</v>
      </c>
    </row>
    <row r="26" spans="1:48" x14ac:dyDescent="0.25">
      <c r="A26" s="88" t="s">
        <v>424</v>
      </c>
      <c r="B26" s="88">
        <v>141.30003783235699</v>
      </c>
      <c r="C26" s="88">
        <v>41.1146061011017</v>
      </c>
      <c r="D26" s="68">
        <f t="shared" si="2"/>
        <v>145.61256243576634</v>
      </c>
      <c r="E26" s="69">
        <f t="shared" si="3"/>
        <v>41.1146061011017</v>
      </c>
      <c r="F26" s="87">
        <v>4.3632700423593498</v>
      </c>
      <c r="G26" s="87">
        <v>1.4594233651599999</v>
      </c>
      <c r="H26" s="87">
        <v>0.86993069114980781</v>
      </c>
      <c r="I26" s="88">
        <v>32.439561454819099</v>
      </c>
      <c r="J26" s="88">
        <v>5.4702682608125697</v>
      </c>
      <c r="K26" s="73">
        <f t="shared" si="4"/>
        <v>33.429627763673842</v>
      </c>
      <c r="L26" s="74">
        <f t="shared" si="5"/>
        <v>5.4702682608125697</v>
      </c>
      <c r="M26" s="78">
        <v>0.230685300790477</v>
      </c>
      <c r="N26" s="78">
        <v>7.7243080800569006E-2</v>
      </c>
      <c r="O26" s="78">
        <v>0.50360958277214474</v>
      </c>
      <c r="W26">
        <v>553.72294507766799</v>
      </c>
      <c r="X26">
        <v>132.138739437802</v>
      </c>
      <c r="Y26">
        <v>664.89483914606296</v>
      </c>
      <c r="Z26">
        <v>133.136780796333</v>
      </c>
      <c r="AA26">
        <v>4.4103839217392604</v>
      </c>
      <c r="AB26">
        <v>1.2905071245297699</v>
      </c>
      <c r="AC26">
        <v>88555.329869524299</v>
      </c>
      <c r="AD26">
        <v>5153.7768758130696</v>
      </c>
      <c r="AE26">
        <v>221.625377027089</v>
      </c>
      <c r="AF26">
        <v>4.7021294757918</v>
      </c>
      <c r="AG26">
        <v>429.49240363551303</v>
      </c>
      <c r="AH26">
        <v>32.780720840378699</v>
      </c>
      <c r="AI26">
        <v>4.1442278340799801</v>
      </c>
      <c r="AJ26">
        <v>0.65379196866870104</v>
      </c>
      <c r="AK26">
        <v>2417.6307254769099</v>
      </c>
      <c r="AL26">
        <v>67.431205930119802</v>
      </c>
      <c r="AM26">
        <v>1216.10846300258</v>
      </c>
      <c r="AN26">
        <v>39.7470420381729</v>
      </c>
      <c r="AO26">
        <v>171.34367855653301</v>
      </c>
      <c r="AP26">
        <v>5.4206600095369497</v>
      </c>
      <c r="AQ26">
        <v>24.1282997142563</v>
      </c>
      <c r="AR26">
        <v>0.42392775622412598</v>
      </c>
      <c r="AS26">
        <v>3.5380428189997501</v>
      </c>
      <c r="AT26">
        <v>6.8938570658796994E-2</v>
      </c>
      <c r="AU26">
        <v>6.7658333513706995E-2</v>
      </c>
      <c r="AV26">
        <v>4.9398307218050004E-3</v>
      </c>
    </row>
    <row r="27" spans="1:48" x14ac:dyDescent="0.25">
      <c r="A27" s="88" t="s">
        <v>425</v>
      </c>
      <c r="B27" s="88">
        <v>7.1338214908894004</v>
      </c>
      <c r="C27" s="88">
        <v>0.44080282503357598</v>
      </c>
      <c r="D27" s="68">
        <f t="shared" si="2"/>
        <v>7.3515481183393607</v>
      </c>
      <c r="E27" s="69">
        <f t="shared" si="3"/>
        <v>0.44080282503357598</v>
      </c>
      <c r="F27" s="87">
        <v>0.51099304842708904</v>
      </c>
      <c r="G27" s="87">
        <v>4.6957016259358997E-2</v>
      </c>
      <c r="H27" s="87">
        <v>0.6724138189765676</v>
      </c>
      <c r="I27" s="88">
        <v>13.8858716005043</v>
      </c>
      <c r="J27" s="88">
        <v>1.1028483901360799</v>
      </c>
      <c r="K27" s="73">
        <f t="shared" si="4"/>
        <v>14.309673064648317</v>
      </c>
      <c r="L27" s="74">
        <f t="shared" si="5"/>
        <v>1.1028483901360799</v>
      </c>
      <c r="M27" s="78">
        <v>1.95150039372182</v>
      </c>
      <c r="N27" s="78">
        <v>0.17930481353532299</v>
      </c>
      <c r="O27" s="78">
        <v>0.86440916541244162</v>
      </c>
      <c r="W27">
        <v>29.641702107814599</v>
      </c>
      <c r="X27">
        <v>2.1847326306680301</v>
      </c>
      <c r="Y27">
        <v>15.2738874041122</v>
      </c>
      <c r="Z27">
        <v>3.6126960754151098</v>
      </c>
      <c r="AA27">
        <v>2.6269152619325098</v>
      </c>
      <c r="AB27">
        <v>1.0769149689606901</v>
      </c>
      <c r="AC27">
        <v>14880.221385979799</v>
      </c>
      <c r="AD27">
        <v>3748.06497237333</v>
      </c>
      <c r="AE27">
        <v>437.65924848523298</v>
      </c>
      <c r="AF27">
        <v>9.6100695302646102</v>
      </c>
      <c r="AG27">
        <v>465.02218537718898</v>
      </c>
      <c r="AH27">
        <v>36.1795271681003</v>
      </c>
      <c r="AI27">
        <v>1.3680659800006501</v>
      </c>
      <c r="AJ27">
        <v>0.30307709905415497</v>
      </c>
      <c r="AK27">
        <v>3353.4975356818099</v>
      </c>
      <c r="AL27">
        <v>84.5952602065951</v>
      </c>
      <c r="AM27">
        <v>1876.52983129777</v>
      </c>
      <c r="AN27">
        <v>42.516179907835998</v>
      </c>
      <c r="AO27">
        <v>253.71044152077599</v>
      </c>
      <c r="AP27">
        <v>6.7649679029173901</v>
      </c>
      <c r="AQ27">
        <v>27.344871546494598</v>
      </c>
      <c r="AR27">
        <v>0.529356954458857</v>
      </c>
      <c r="AS27">
        <v>3.82264178007566</v>
      </c>
      <c r="AT27">
        <v>7.3888157117988004E-2</v>
      </c>
      <c r="AU27">
        <v>1.4967218550494999E-2</v>
      </c>
      <c r="AV27">
        <v>1.9878807111609999E-3</v>
      </c>
    </row>
    <row r="28" spans="1:48" x14ac:dyDescent="0.25">
      <c r="A28" s="88" t="s">
        <v>426</v>
      </c>
      <c r="B28" s="88">
        <v>35.142046445250799</v>
      </c>
      <c r="C28" s="88">
        <v>4.5759751121120402</v>
      </c>
      <c r="D28" s="68">
        <f t="shared" si="2"/>
        <v>36.214593503512049</v>
      </c>
      <c r="E28" s="69">
        <f t="shared" si="3"/>
        <v>4.5759751121120402</v>
      </c>
      <c r="F28" s="87">
        <v>1.63540998992204</v>
      </c>
      <c r="G28" s="87">
        <v>0.24628717160264799</v>
      </c>
      <c r="H28" s="87">
        <v>0.8646522190701863</v>
      </c>
      <c r="I28" s="88">
        <v>21.1987622036674</v>
      </c>
      <c r="J28" s="88">
        <v>2.2024917618387199</v>
      </c>
      <c r="K28" s="73">
        <f t="shared" si="4"/>
        <v>21.845755544699649</v>
      </c>
      <c r="L28" s="74">
        <f t="shared" si="5"/>
        <v>2.2024917618387199</v>
      </c>
      <c r="M28" s="78">
        <v>0.60743557892119304</v>
      </c>
      <c r="N28" s="78">
        <v>0.10559543941253</v>
      </c>
      <c r="O28" s="78">
        <v>0.59766641734976655</v>
      </c>
      <c r="W28">
        <v>57.353341552837101</v>
      </c>
      <c r="X28">
        <v>6.1710518252897</v>
      </c>
      <c r="Y28">
        <v>31.937617400834</v>
      </c>
      <c r="Z28">
        <v>6.5503282213234097</v>
      </c>
      <c r="AA28" t="s">
        <v>448</v>
      </c>
      <c r="AB28">
        <v>8.0262958289917002E-2</v>
      </c>
      <c r="AC28">
        <v>7153.1696592673297</v>
      </c>
      <c r="AD28">
        <v>1156.2140081653699</v>
      </c>
      <c r="AE28">
        <v>353.36873379737801</v>
      </c>
      <c r="AF28">
        <v>7.7455863392048396</v>
      </c>
      <c r="AG28">
        <v>370.10846117564199</v>
      </c>
      <c r="AH28">
        <v>27.771242415532399</v>
      </c>
      <c r="AI28">
        <v>0.29222797937468398</v>
      </c>
      <c r="AJ28">
        <v>0.115847237338205</v>
      </c>
      <c r="AK28">
        <v>2207.0769438566599</v>
      </c>
      <c r="AL28">
        <v>68.826138283604394</v>
      </c>
      <c r="AM28">
        <v>1315.68136687624</v>
      </c>
      <c r="AN28">
        <v>39.599581425039801</v>
      </c>
      <c r="AO28">
        <v>193.046045311531</v>
      </c>
      <c r="AP28">
        <v>5.67430009677126</v>
      </c>
      <c r="AQ28">
        <v>20.595795726756499</v>
      </c>
      <c r="AR28">
        <v>0.39763667208603898</v>
      </c>
      <c r="AS28">
        <v>2.9560036905132701</v>
      </c>
      <c r="AT28">
        <v>5.0350880546307E-2</v>
      </c>
      <c r="AU28">
        <v>4.2023637967680003E-3</v>
      </c>
      <c r="AV28">
        <v>7.2542972692100005E-4</v>
      </c>
    </row>
    <row r="29" spans="1:48" x14ac:dyDescent="0.25">
      <c r="A29" s="88" t="s">
        <v>427</v>
      </c>
      <c r="B29" s="88">
        <v>96.132595155153496</v>
      </c>
      <c r="C29" s="88">
        <v>16.704350948671099</v>
      </c>
      <c r="D29" s="68">
        <f t="shared" si="2"/>
        <v>99.06659424075923</v>
      </c>
      <c r="E29" s="69">
        <f t="shared" si="3"/>
        <v>16.704350948671099</v>
      </c>
      <c r="F29" s="87">
        <v>3.27889581818201</v>
      </c>
      <c r="G29" s="87">
        <v>1.0476161125249199</v>
      </c>
      <c r="H29" s="87">
        <v>0.54385658047765328</v>
      </c>
      <c r="I29" s="88">
        <v>29.1928105735049</v>
      </c>
      <c r="J29" s="88">
        <v>3.3812364138019602</v>
      </c>
      <c r="K29" s="73">
        <f t="shared" si="4"/>
        <v>30.083784955198091</v>
      </c>
      <c r="L29" s="74">
        <f t="shared" si="5"/>
        <v>3.3812364138019602</v>
      </c>
      <c r="M29" s="78">
        <v>0.30382594267207202</v>
      </c>
      <c r="N29" s="78">
        <v>6.2786069927754998E-2</v>
      </c>
      <c r="O29" s="78">
        <v>0.56048137167365308</v>
      </c>
      <c r="W29">
        <v>18.8337963494908</v>
      </c>
      <c r="X29">
        <v>0.76489537608426095</v>
      </c>
      <c r="Y29">
        <v>3.8063262957348698</v>
      </c>
      <c r="Z29">
        <v>0.486323856487132</v>
      </c>
      <c r="AA29" t="s">
        <v>450</v>
      </c>
      <c r="AB29">
        <v>8.5535050995397002E-2</v>
      </c>
      <c r="AC29">
        <v>1546.57916426723</v>
      </c>
      <c r="AD29">
        <v>236.006611289066</v>
      </c>
      <c r="AE29">
        <v>265.31789913726902</v>
      </c>
      <c r="AF29">
        <v>10.2891582010182</v>
      </c>
      <c r="AG29">
        <v>496.86285986941903</v>
      </c>
      <c r="AH29">
        <v>38.869144694870798</v>
      </c>
      <c r="AI29">
        <v>3.8987465245541402</v>
      </c>
      <c r="AJ29">
        <v>0.47292223919874099</v>
      </c>
      <c r="AK29">
        <v>2730.7825558633099</v>
      </c>
      <c r="AL29">
        <v>79.539081103852894</v>
      </c>
      <c r="AM29">
        <v>1266.97942686024</v>
      </c>
      <c r="AN29">
        <v>33.767919981411303</v>
      </c>
      <c r="AO29">
        <v>185.832603134826</v>
      </c>
      <c r="AP29">
        <v>5.4214239260830599</v>
      </c>
      <c r="AQ29">
        <v>26.5220324742622</v>
      </c>
      <c r="AR29">
        <v>0.68483869314386003</v>
      </c>
      <c r="AS29">
        <v>3.7922188873331399</v>
      </c>
      <c r="AT29">
        <v>8.4983445767660995E-2</v>
      </c>
      <c r="AU29">
        <v>3.9601481094839998E-2</v>
      </c>
      <c r="AV29">
        <v>1.0326261101404E-2</v>
      </c>
    </row>
    <row r="30" spans="1:48" x14ac:dyDescent="0.25">
      <c r="A30" s="88" t="s">
        <v>428</v>
      </c>
      <c r="B30" s="88">
        <v>13.0962288461879</v>
      </c>
      <c r="C30" s="88">
        <v>3.1621609068504601</v>
      </c>
      <c r="D30" s="68">
        <f t="shared" si="2"/>
        <v>13.495930148306954</v>
      </c>
      <c r="E30" s="69">
        <f t="shared" si="3"/>
        <v>3.1621609068504601</v>
      </c>
      <c r="F30" s="87">
        <v>0.69174054418234099</v>
      </c>
      <c r="G30" s="87">
        <v>0.145820978168064</v>
      </c>
      <c r="H30" s="87">
        <v>0.87304989830224566</v>
      </c>
      <c r="I30" s="88">
        <v>19.010908941956501</v>
      </c>
      <c r="J30" s="88">
        <v>1.7191221739395499</v>
      </c>
      <c r="K30" s="73">
        <f t="shared" si="4"/>
        <v>19.591128266756908</v>
      </c>
      <c r="L30" s="74">
        <f t="shared" si="5"/>
        <v>1.7191221739395499</v>
      </c>
      <c r="M30" s="78">
        <v>1.45060907688441</v>
      </c>
      <c r="N30" s="78">
        <v>0.258672977992148</v>
      </c>
      <c r="O30" s="78">
        <v>0.50711118323236148</v>
      </c>
      <c r="W30">
        <v>4266.2610252306804</v>
      </c>
      <c r="X30">
        <v>937.23254075926695</v>
      </c>
      <c r="Y30">
        <v>1967.1240503628401</v>
      </c>
      <c r="Z30">
        <v>197.019174730028</v>
      </c>
      <c r="AA30">
        <v>40.720308961814503</v>
      </c>
      <c r="AB30">
        <v>6.8737679037677601</v>
      </c>
      <c r="AC30">
        <v>825085.56479866896</v>
      </c>
      <c r="AD30">
        <v>106008.83909843399</v>
      </c>
      <c r="AE30">
        <v>411.36321640643098</v>
      </c>
      <c r="AF30">
        <v>8.5603560247044506</v>
      </c>
      <c r="AG30">
        <v>432.84847746728099</v>
      </c>
      <c r="AH30">
        <v>44.708542967159197</v>
      </c>
      <c r="AI30">
        <v>16.2442593855246</v>
      </c>
      <c r="AJ30">
        <v>2.98894143450531</v>
      </c>
      <c r="AK30">
        <v>3349.0582408220198</v>
      </c>
      <c r="AL30">
        <v>100.259566994899</v>
      </c>
      <c r="AM30">
        <v>1958.04183649419</v>
      </c>
      <c r="AN30">
        <v>45.241406454480902</v>
      </c>
      <c r="AO30">
        <v>266.43530675931402</v>
      </c>
      <c r="AP30">
        <v>7.06835812605856</v>
      </c>
      <c r="AQ30">
        <v>25.004371365682101</v>
      </c>
      <c r="AR30">
        <v>0.53722513259148197</v>
      </c>
      <c r="AS30">
        <v>3.47194825879353</v>
      </c>
      <c r="AT30">
        <v>7.5930342905657006E-2</v>
      </c>
      <c r="AU30">
        <v>0.509209841067366</v>
      </c>
      <c r="AV30">
        <v>8.0022052342231004E-2</v>
      </c>
    </row>
    <row r="31" spans="1:48" x14ac:dyDescent="0.25">
      <c r="A31" s="88" t="s">
        <v>429</v>
      </c>
      <c r="B31" s="88">
        <v>0.91944213938799102</v>
      </c>
      <c r="C31" s="88">
        <v>0.153695158662499</v>
      </c>
      <c r="D31" s="68">
        <f t="shared" si="2"/>
        <v>0.94750382223216967</v>
      </c>
      <c r="E31" s="69">
        <f t="shared" si="3"/>
        <v>0.153695158662499</v>
      </c>
      <c r="F31" s="87">
        <v>0.30450204222194999</v>
      </c>
      <c r="G31" s="87">
        <v>2.2878590199729001E-2</v>
      </c>
      <c r="H31" s="87">
        <v>0.44947264564317196</v>
      </c>
      <c r="I31" s="88">
        <v>3.0314954324532102</v>
      </c>
      <c r="J31" s="88">
        <v>0.52283298458134297</v>
      </c>
      <c r="K31" s="73">
        <f t="shared" si="4"/>
        <v>3.1240176910324204</v>
      </c>
      <c r="L31" s="74">
        <f t="shared" si="5"/>
        <v>0.52283298458134297</v>
      </c>
      <c r="M31" s="78">
        <v>3.2904686494384299</v>
      </c>
      <c r="N31" s="78">
        <v>0.215628074333409</v>
      </c>
      <c r="O31" s="78">
        <v>0.3799631563654971</v>
      </c>
      <c r="W31">
        <v>635.02850170717795</v>
      </c>
      <c r="X31">
        <v>265.095001926473</v>
      </c>
      <c r="Y31">
        <v>30.620846768241201</v>
      </c>
      <c r="Z31">
        <v>3.9869635766148099</v>
      </c>
      <c r="AA31">
        <v>2.4916021067637701</v>
      </c>
      <c r="AB31">
        <v>0.88251045724970401</v>
      </c>
      <c r="AC31">
        <v>26227.145827846001</v>
      </c>
      <c r="AD31">
        <v>3852.4575527657498</v>
      </c>
      <c r="AE31">
        <v>310.65468934559902</v>
      </c>
      <c r="AF31">
        <v>5.8286335152077404</v>
      </c>
      <c r="AG31">
        <v>310.22268053020701</v>
      </c>
      <c r="AH31">
        <v>23.714267249938601</v>
      </c>
      <c r="AI31">
        <v>1.1094935590094599</v>
      </c>
      <c r="AJ31">
        <v>0.228522787692919</v>
      </c>
      <c r="AK31">
        <v>1525.5383917515401</v>
      </c>
      <c r="AL31">
        <v>34.853031128802002</v>
      </c>
      <c r="AM31">
        <v>865.26348806443502</v>
      </c>
      <c r="AN31">
        <v>19.1417888094626</v>
      </c>
      <c r="AO31">
        <v>137.34959674542401</v>
      </c>
      <c r="AP31">
        <v>3.60410753019146</v>
      </c>
      <c r="AQ31">
        <v>17.7150959656684</v>
      </c>
      <c r="AR31">
        <v>0.36750059753210401</v>
      </c>
      <c r="AS31">
        <v>2.5463737103279902</v>
      </c>
      <c r="AT31">
        <v>4.9154636245654998E-2</v>
      </c>
      <c r="AU31">
        <v>1.3074205351975E-2</v>
      </c>
      <c r="AV31">
        <v>1.297625483433E-3</v>
      </c>
    </row>
    <row r="32" spans="1:48" x14ac:dyDescent="0.25">
      <c r="A32" s="88" t="s">
        <v>430</v>
      </c>
      <c r="B32" s="88">
        <v>27.284555412906901</v>
      </c>
      <c r="C32" s="88">
        <v>8.7701222194775408</v>
      </c>
      <c r="D32" s="68">
        <f t="shared" si="2"/>
        <v>28.117289206303678</v>
      </c>
      <c r="E32" s="69">
        <f t="shared" si="3"/>
        <v>8.7701222194775408</v>
      </c>
      <c r="F32" s="87">
        <v>1.0988267802483001</v>
      </c>
      <c r="G32" s="87">
        <v>1.2476660997282101</v>
      </c>
      <c r="H32" s="87">
        <v>0.28308680339772074</v>
      </c>
      <c r="I32" s="88">
        <v>23.851065208362201</v>
      </c>
      <c r="J32" s="88">
        <v>2.6876281560457098</v>
      </c>
      <c r="K32" s="73">
        <f t="shared" si="4"/>
        <v>24.579007727745083</v>
      </c>
      <c r="L32" s="74">
        <f t="shared" si="5"/>
        <v>2.6876281560457098</v>
      </c>
      <c r="M32" s="78">
        <v>0.89262234463300405</v>
      </c>
      <c r="N32" s="78">
        <v>0.13294587817058601</v>
      </c>
      <c r="O32" s="78">
        <v>0.75657899452954935</v>
      </c>
      <c r="W32">
        <v>3473.0593506559399</v>
      </c>
      <c r="X32">
        <v>596.59063267685099</v>
      </c>
      <c r="Y32">
        <v>7267.8670136833798</v>
      </c>
      <c r="Z32">
        <v>1293.26069874674</v>
      </c>
      <c r="AA32">
        <v>11.407129606394401</v>
      </c>
      <c r="AB32">
        <v>2.3522641385652099</v>
      </c>
      <c r="AC32">
        <v>113253.235591255</v>
      </c>
      <c r="AD32">
        <v>21358.653766020401</v>
      </c>
      <c r="AE32">
        <v>167.56101896435101</v>
      </c>
      <c r="AF32">
        <v>4.9523937002735199</v>
      </c>
      <c r="AG32">
        <v>297.56274906684303</v>
      </c>
      <c r="AH32">
        <v>24.7535798247157</v>
      </c>
      <c r="AI32">
        <v>2.9735604450134301</v>
      </c>
      <c r="AJ32">
        <v>0.44883461635275401</v>
      </c>
      <c r="AK32">
        <v>1171.2735496391001</v>
      </c>
      <c r="AL32">
        <v>71.968340415171596</v>
      </c>
      <c r="AM32">
        <v>548.726865951837</v>
      </c>
      <c r="AN32">
        <v>21.464980439192701</v>
      </c>
      <c r="AO32">
        <v>98.655882639414301</v>
      </c>
      <c r="AP32">
        <v>3.5372812827524598</v>
      </c>
      <c r="AQ32">
        <v>18.944049891386801</v>
      </c>
      <c r="AR32">
        <v>0.57732081050824002</v>
      </c>
      <c r="AS32">
        <v>3.23265911555387</v>
      </c>
      <c r="AT32">
        <v>7.0423519975385998E-2</v>
      </c>
      <c r="AU32">
        <v>3.0555596077336E-2</v>
      </c>
      <c r="AV32">
        <v>5.3465457880379997E-3</v>
      </c>
    </row>
    <row r="33" spans="1:48" x14ac:dyDescent="0.25">
      <c r="A33" s="88" t="s">
        <v>431</v>
      </c>
      <c r="B33" s="88">
        <v>14.820564816348099</v>
      </c>
      <c r="C33" s="88">
        <v>2.3589540765206101</v>
      </c>
      <c r="D33" s="68">
        <f t="shared" si="2"/>
        <v>15.272893431311061</v>
      </c>
      <c r="E33" s="69">
        <f t="shared" si="3"/>
        <v>2.3589540765206101</v>
      </c>
      <c r="F33" s="87">
        <v>0.73668257120831104</v>
      </c>
      <c r="G33" s="87">
        <v>0.117812343845416</v>
      </c>
      <c r="H33" s="87">
        <v>0.9952778299439301</v>
      </c>
      <c r="I33" s="88">
        <v>19.8604098547811</v>
      </c>
      <c r="J33" s="88">
        <v>2.1417238618256</v>
      </c>
      <c r="K33" s="73">
        <f t="shared" si="4"/>
        <v>20.466556232704605</v>
      </c>
      <c r="L33" s="74">
        <f t="shared" si="5"/>
        <v>2.1417238618256</v>
      </c>
      <c r="M33" s="78">
        <v>1.3674549266604199</v>
      </c>
      <c r="N33" s="78">
        <v>0.36903328470181601</v>
      </c>
      <c r="O33" s="78">
        <v>0.39959748860718536</v>
      </c>
      <c r="W33">
        <v>28608.111929147901</v>
      </c>
      <c r="X33">
        <v>9223.3431277862492</v>
      </c>
      <c r="Y33">
        <v>577.38147317994901</v>
      </c>
      <c r="Z33">
        <v>143.65600064758601</v>
      </c>
      <c r="AA33">
        <v>0.94075084141100496</v>
      </c>
      <c r="AB33">
        <v>0.73045356391071403</v>
      </c>
      <c r="AC33">
        <v>246909.148936135</v>
      </c>
      <c r="AD33">
        <v>57465.265867433904</v>
      </c>
      <c r="AE33">
        <v>354.76282549776801</v>
      </c>
      <c r="AF33">
        <v>15.1134219453015</v>
      </c>
      <c r="AG33">
        <v>422.85907388574998</v>
      </c>
      <c r="AH33">
        <v>47.075840734494101</v>
      </c>
      <c r="AI33">
        <v>2.5283724959318099</v>
      </c>
      <c r="AJ33">
        <v>0.47706043710366403</v>
      </c>
      <c r="AK33">
        <v>1242.28088158948</v>
      </c>
      <c r="AL33">
        <v>154.26826070049199</v>
      </c>
      <c r="AM33">
        <v>698.96361646539503</v>
      </c>
      <c r="AN33">
        <v>57.363489645961401</v>
      </c>
      <c r="AO33">
        <v>134.06875454985499</v>
      </c>
      <c r="AP33">
        <v>7.8958444223537496</v>
      </c>
      <c r="AQ33">
        <v>22.514525210839</v>
      </c>
      <c r="AR33">
        <v>2.1081968082681302</v>
      </c>
      <c r="AS33">
        <v>3.1833209133719098</v>
      </c>
      <c r="AT33">
        <v>0.29903115970427002</v>
      </c>
      <c r="AU33">
        <v>2.4364093046076001E-2</v>
      </c>
      <c r="AV33">
        <v>2.4324356944369998E-3</v>
      </c>
    </row>
    <row r="34" spans="1:48" x14ac:dyDescent="0.25">
      <c r="A34" s="88" t="s">
        <v>432</v>
      </c>
      <c r="B34" s="88">
        <v>17.605631736663899</v>
      </c>
      <c r="C34" s="88">
        <v>1.7466943428725401</v>
      </c>
      <c r="D34" s="68">
        <f t="shared" si="2"/>
        <v>18.142961529264571</v>
      </c>
      <c r="E34" s="69">
        <f t="shared" si="3"/>
        <v>1.7466943428725401</v>
      </c>
      <c r="F34" s="87">
        <v>0.88008343412316004</v>
      </c>
      <c r="G34" s="87">
        <v>0.140243572120197</v>
      </c>
      <c r="H34" s="87">
        <v>0.6225957927863075</v>
      </c>
      <c r="I34" s="88">
        <v>20.217008293635601</v>
      </c>
      <c r="J34" s="88">
        <v>2.5859950437924302</v>
      </c>
      <c r="K34" s="73">
        <f t="shared" si="4"/>
        <v>20.834038175659234</v>
      </c>
      <c r="L34" s="74">
        <f t="shared" si="5"/>
        <v>2.5859950437924302</v>
      </c>
      <c r="M34" s="78">
        <v>1.13082000401615</v>
      </c>
      <c r="N34" s="78">
        <v>0.181749066147845</v>
      </c>
      <c r="O34" s="78">
        <v>0.79585159930912297</v>
      </c>
      <c r="W34">
        <v>4014.34945633499</v>
      </c>
      <c r="X34">
        <v>1630.04959721672</v>
      </c>
      <c r="Y34">
        <v>1706.6515983545401</v>
      </c>
      <c r="Z34">
        <v>545.66541622110401</v>
      </c>
      <c r="AA34">
        <v>9.8645408668474097</v>
      </c>
      <c r="AB34">
        <v>2.4068994594127702</v>
      </c>
      <c r="AC34">
        <v>277354.58611668501</v>
      </c>
      <c r="AD34">
        <v>57178.3761566506</v>
      </c>
      <c r="AE34">
        <v>259.716172233892</v>
      </c>
      <c r="AF34">
        <v>47.452738943215401</v>
      </c>
      <c r="AG34">
        <v>353.70697504928398</v>
      </c>
      <c r="AH34">
        <v>37.110527346719998</v>
      </c>
      <c r="AI34">
        <v>9.6790954956189008</v>
      </c>
      <c r="AJ34">
        <v>1.9814644826915999</v>
      </c>
      <c r="AK34">
        <v>1149.06681151101</v>
      </c>
      <c r="AL34">
        <v>112.10293987396</v>
      </c>
      <c r="AM34">
        <v>569.89875228705102</v>
      </c>
      <c r="AN34">
        <v>40.8748982598213</v>
      </c>
      <c r="AO34">
        <v>112.332956305187</v>
      </c>
      <c r="AP34">
        <v>6.8923979658378398</v>
      </c>
      <c r="AQ34">
        <v>18.9166252717507</v>
      </c>
      <c r="AR34">
        <v>1.3082538620681201</v>
      </c>
      <c r="AS34">
        <v>2.9076221847699002</v>
      </c>
      <c r="AT34">
        <v>0.12367030483628</v>
      </c>
      <c r="AU34">
        <v>0.153895974385336</v>
      </c>
      <c r="AV34">
        <v>2.7114413876937998E-2</v>
      </c>
    </row>
    <row r="35" spans="1:48" x14ac:dyDescent="0.25">
      <c r="A35" s="88" t="s">
        <v>433</v>
      </c>
      <c r="B35" s="88">
        <v>2.5631641941425101</v>
      </c>
      <c r="C35" s="88">
        <v>0.37231654898476302</v>
      </c>
      <c r="D35" s="68">
        <f t="shared" si="2"/>
        <v>2.6413928260621415</v>
      </c>
      <c r="E35" s="69">
        <f t="shared" si="3"/>
        <v>0.37231654898476302</v>
      </c>
      <c r="F35" s="87">
        <v>0.37523632052851802</v>
      </c>
      <c r="G35" s="87">
        <v>3.8514371765415001E-2</v>
      </c>
      <c r="H35" s="87">
        <v>0.70661367266886665</v>
      </c>
      <c r="I35" s="88">
        <v>6.8347413773821204</v>
      </c>
      <c r="J35" s="88">
        <v>0.77779947159181895</v>
      </c>
      <c r="K35" s="73">
        <f t="shared" si="4"/>
        <v>7.0433399793362854</v>
      </c>
      <c r="L35" s="74">
        <f t="shared" si="5"/>
        <v>0.77779947159181895</v>
      </c>
      <c r="M35" s="78">
        <v>2.66590511462678</v>
      </c>
      <c r="N35" s="78">
        <v>0.27284286860615498</v>
      </c>
      <c r="O35" s="78">
        <v>0.89933679253367715</v>
      </c>
      <c r="W35">
        <v>71.462767864414701</v>
      </c>
      <c r="X35">
        <v>4.3461042112371597</v>
      </c>
      <c r="Y35">
        <v>96.328983323761605</v>
      </c>
      <c r="Z35">
        <v>8.2757170378836307</v>
      </c>
      <c r="AA35">
        <v>1.02647735243354</v>
      </c>
      <c r="AB35">
        <v>0.66460053265074404</v>
      </c>
      <c r="AC35">
        <v>119535.248031888</v>
      </c>
      <c r="AD35">
        <v>14209.851976669999</v>
      </c>
      <c r="AE35">
        <v>323.20514980167798</v>
      </c>
      <c r="AF35">
        <v>11.2228097299125</v>
      </c>
      <c r="AG35">
        <v>356.30727167174001</v>
      </c>
      <c r="AH35">
        <v>37.260492709183701</v>
      </c>
      <c r="AI35">
        <v>0.92663821652318301</v>
      </c>
      <c r="AJ35">
        <v>0.24719456524525199</v>
      </c>
      <c r="AK35">
        <v>1739.5535494691301</v>
      </c>
      <c r="AL35">
        <v>189.19947294494199</v>
      </c>
      <c r="AM35">
        <v>926.35248557782302</v>
      </c>
      <c r="AN35">
        <v>77.243536195172794</v>
      </c>
      <c r="AO35">
        <v>148.95166742993999</v>
      </c>
      <c r="AP35">
        <v>9.9723730508555608</v>
      </c>
      <c r="AQ35">
        <v>19.538499857015399</v>
      </c>
      <c r="AR35">
        <v>1.66074607831543</v>
      </c>
      <c r="AS35">
        <v>2.8431210840632901</v>
      </c>
      <c r="AT35">
        <v>0.241378362835273</v>
      </c>
      <c r="AU35">
        <v>9.8057412263559997E-3</v>
      </c>
      <c r="AV35">
        <v>1.540283264651E-3</v>
      </c>
    </row>
    <row r="36" spans="1:48" x14ac:dyDescent="0.25">
      <c r="A36" s="88" t="s">
        <v>434</v>
      </c>
      <c r="B36" s="88">
        <v>39.191811822964297</v>
      </c>
      <c r="C36" s="88">
        <v>5.3049599266868297</v>
      </c>
      <c r="D36" s="68">
        <f t="shared" si="2"/>
        <v>40.387959080470687</v>
      </c>
      <c r="E36" s="69">
        <f t="shared" si="3"/>
        <v>5.3049599266868297</v>
      </c>
      <c r="F36" s="87">
        <v>1.5779791404614301</v>
      </c>
      <c r="G36" s="87">
        <v>0.29276838565399499</v>
      </c>
      <c r="H36" s="87">
        <v>0.72956475683333311</v>
      </c>
      <c r="I36" s="88">
        <v>24.497719009444499</v>
      </c>
      <c r="J36" s="88">
        <v>3.3770257312635801</v>
      </c>
      <c r="K36" s="73">
        <f t="shared" si="4"/>
        <v>25.245397619983738</v>
      </c>
      <c r="L36" s="74">
        <f t="shared" si="5"/>
        <v>3.3770257312635801</v>
      </c>
      <c r="M36" s="78">
        <v>0.62050813755100998</v>
      </c>
      <c r="N36" s="78">
        <v>0.11593411311179901</v>
      </c>
      <c r="O36" s="78">
        <v>0.73781071510086538</v>
      </c>
      <c r="W36">
        <v>43363.7839430198</v>
      </c>
      <c r="X36">
        <v>2519.46285089811</v>
      </c>
      <c r="Y36">
        <v>628.32206403989301</v>
      </c>
      <c r="Z36">
        <v>36.862890776093998</v>
      </c>
      <c r="AA36">
        <v>21.931002345909999</v>
      </c>
      <c r="AB36">
        <v>4.1114117956515397</v>
      </c>
      <c r="AC36">
        <v>415514.55782818398</v>
      </c>
      <c r="AD36">
        <v>33097.256724077997</v>
      </c>
      <c r="AE36">
        <v>245.38483036410801</v>
      </c>
      <c r="AF36">
        <v>7.2332844556698097</v>
      </c>
      <c r="AG36">
        <v>432.08192758472097</v>
      </c>
      <c r="AH36">
        <v>36.154626999110398</v>
      </c>
      <c r="AI36">
        <v>60.417911053299797</v>
      </c>
      <c r="AJ36">
        <v>7.7844445501869002</v>
      </c>
      <c r="AK36">
        <v>2362.6230833828099</v>
      </c>
      <c r="AL36">
        <v>77.626932693523997</v>
      </c>
      <c r="AM36">
        <v>1066.7372648655801</v>
      </c>
      <c r="AN36">
        <v>29.1627683476177</v>
      </c>
      <c r="AO36">
        <v>163.41013589826301</v>
      </c>
      <c r="AP36">
        <v>4.5639249583058401</v>
      </c>
      <c r="AQ36">
        <v>25.0736407251221</v>
      </c>
      <c r="AR36">
        <v>0.524801705775924</v>
      </c>
      <c r="AS36">
        <v>3.8325568633435401</v>
      </c>
      <c r="AT36">
        <v>7.7935371802125994E-2</v>
      </c>
      <c r="AU36">
        <v>0.77379253819392801</v>
      </c>
      <c r="AV36">
        <v>7.3543587217740999E-2</v>
      </c>
    </row>
    <row r="37" spans="1:48" x14ac:dyDescent="0.25">
      <c r="A37" s="88" t="s">
        <v>435</v>
      </c>
      <c r="B37" s="88">
        <v>0.67346824144156603</v>
      </c>
      <c r="C37" s="88">
        <v>5.3136338985335999E-2</v>
      </c>
      <c r="D37" s="68">
        <f t="shared" si="2"/>
        <v>0.6940227183220139</v>
      </c>
      <c r="E37" s="69">
        <f t="shared" si="3"/>
        <v>5.3136338985335999E-2</v>
      </c>
      <c r="F37" s="87">
        <v>0.29451114515246302</v>
      </c>
      <c r="G37" s="87">
        <v>1.4381726941589E-2</v>
      </c>
      <c r="H37" s="87">
        <v>0.61892039801717724</v>
      </c>
      <c r="I37" s="88">
        <v>2.2904169580215701</v>
      </c>
      <c r="J37" s="88">
        <v>0.17607197840640801</v>
      </c>
      <c r="K37" s="73">
        <f t="shared" si="4"/>
        <v>2.3603212527058575</v>
      </c>
      <c r="L37" s="74">
        <f t="shared" si="5"/>
        <v>0.17607197840640801</v>
      </c>
      <c r="M37" s="78">
        <v>3.40627828837806</v>
      </c>
      <c r="N37" s="78">
        <v>0.15862204424395299</v>
      </c>
      <c r="O37" s="78">
        <v>0.60576994548167551</v>
      </c>
      <c r="W37">
        <v>683.23604940902806</v>
      </c>
      <c r="X37">
        <v>56.751006503417102</v>
      </c>
      <c r="Y37">
        <v>3762.1093564572798</v>
      </c>
      <c r="Z37">
        <v>560.01441879880997</v>
      </c>
      <c r="AA37">
        <v>33.432182630944098</v>
      </c>
      <c r="AB37">
        <v>8.4577007458047504</v>
      </c>
      <c r="AC37">
        <v>1081707.27081426</v>
      </c>
      <c r="AD37">
        <v>229633.52242115201</v>
      </c>
      <c r="AE37">
        <v>330.47668704602199</v>
      </c>
      <c r="AF37">
        <v>21.172380332705401</v>
      </c>
      <c r="AG37">
        <v>266.18707431236197</v>
      </c>
      <c r="AH37">
        <v>58.163340790740797</v>
      </c>
      <c r="AI37">
        <v>22.2577786002878</v>
      </c>
      <c r="AJ37">
        <v>6.24068720931625</v>
      </c>
      <c r="AK37">
        <v>1092.6889315769499</v>
      </c>
      <c r="AL37">
        <v>35.925668523158002</v>
      </c>
      <c r="AM37">
        <v>733.83954612065804</v>
      </c>
      <c r="AN37">
        <v>22.6025111103055</v>
      </c>
      <c r="AO37">
        <v>136.63770664008899</v>
      </c>
      <c r="AP37">
        <v>4.9866865474091204</v>
      </c>
      <c r="AQ37">
        <v>14.1218596805362</v>
      </c>
      <c r="AR37">
        <v>0.56132797880364904</v>
      </c>
      <c r="AS37">
        <v>1.9547029431906999</v>
      </c>
      <c r="AT37">
        <v>6.1056117743766E-2</v>
      </c>
      <c r="AU37">
        <v>0.55505288962324395</v>
      </c>
      <c r="AV37">
        <v>0.157249381689162</v>
      </c>
    </row>
    <row r="38" spans="1:48" x14ac:dyDescent="0.25">
      <c r="A38" s="88" t="s">
        <v>436</v>
      </c>
      <c r="B38" s="88">
        <v>0.47043078388868897</v>
      </c>
      <c r="C38" s="88">
        <v>0.108722507013985</v>
      </c>
      <c r="D38" s="68">
        <f t="shared" si="2"/>
        <v>0.48478848938433855</v>
      </c>
      <c r="E38" s="69">
        <f t="shared" si="3"/>
        <v>0.108722507013985</v>
      </c>
      <c r="F38" s="87">
        <v>0.30385557607493402</v>
      </c>
      <c r="G38" s="87">
        <v>3.3372356410832998E-2</v>
      </c>
      <c r="H38" s="87">
        <v>0.47522134336313887</v>
      </c>
      <c r="I38" s="88">
        <v>1.5427332453559399</v>
      </c>
      <c r="J38" s="88">
        <v>0.37306059056871499</v>
      </c>
      <c r="K38" s="73">
        <f t="shared" si="4"/>
        <v>1.5898179820563536</v>
      </c>
      <c r="L38" s="74">
        <f t="shared" si="5"/>
        <v>0.37306059056871499</v>
      </c>
      <c r="M38" s="78">
        <v>3.2883241113027699</v>
      </c>
      <c r="N38" s="78">
        <v>0.30186243648678601</v>
      </c>
      <c r="O38" s="78">
        <v>0.3796172347818772</v>
      </c>
      <c r="W38">
        <v>407.14778803705002</v>
      </c>
      <c r="X38">
        <v>75.055895460901198</v>
      </c>
      <c r="Y38">
        <v>1307.93101579319</v>
      </c>
      <c r="Z38">
        <v>323.90101119422098</v>
      </c>
      <c r="AA38">
        <v>24.9663920748051</v>
      </c>
      <c r="AB38">
        <v>4.6533482801673296</v>
      </c>
      <c r="AC38">
        <v>523707.97920525097</v>
      </c>
      <c r="AD38">
        <v>128912.247613096</v>
      </c>
      <c r="AE38">
        <v>365.00221387852298</v>
      </c>
      <c r="AF38">
        <v>31.0054805969177</v>
      </c>
      <c r="AG38">
        <v>496.186805897797</v>
      </c>
      <c r="AH38">
        <v>40.90356534176</v>
      </c>
      <c r="AI38">
        <v>12.810711555761999</v>
      </c>
      <c r="AJ38">
        <v>3.37732766347558</v>
      </c>
      <c r="AK38">
        <v>4020.3032940326402</v>
      </c>
      <c r="AL38">
        <v>295.03748774693099</v>
      </c>
      <c r="AM38">
        <v>1895.56434055161</v>
      </c>
      <c r="AN38">
        <v>127.356007616715</v>
      </c>
      <c r="AO38">
        <v>246.50768536054301</v>
      </c>
      <c r="AP38">
        <v>11.1314115156528</v>
      </c>
      <c r="AQ38">
        <v>29.6157564820343</v>
      </c>
      <c r="AR38">
        <v>0.87131551142954899</v>
      </c>
      <c r="AS38">
        <v>4.1195266791998701</v>
      </c>
      <c r="AT38">
        <v>0.133361361067173</v>
      </c>
      <c r="AU38">
        <v>0.39036261907256298</v>
      </c>
      <c r="AV38">
        <v>0.10936962220535899</v>
      </c>
    </row>
    <row r="39" spans="1:48" x14ac:dyDescent="0.25">
      <c r="A39" s="88" t="s">
        <v>437</v>
      </c>
      <c r="B39" s="88">
        <v>1.46124132778761</v>
      </c>
      <c r="C39" s="88">
        <v>0.35271064306893102</v>
      </c>
      <c r="D39" s="68">
        <f t="shared" si="2"/>
        <v>1.5058389037987294</v>
      </c>
      <c r="E39" s="69">
        <f t="shared" si="3"/>
        <v>0.35271064306893102</v>
      </c>
      <c r="F39" s="87">
        <v>0.32966067711207497</v>
      </c>
      <c r="G39" s="87">
        <v>3.2202986882136998E-2</v>
      </c>
      <c r="H39" s="87">
        <v>0.40469924183605915</v>
      </c>
      <c r="I39" s="88">
        <v>4.4282595800710904</v>
      </c>
      <c r="J39" s="88">
        <v>0.91800723811363105</v>
      </c>
      <c r="K39" s="73">
        <f t="shared" si="4"/>
        <v>4.5634115494711063</v>
      </c>
      <c r="L39" s="74">
        <f t="shared" si="5"/>
        <v>0.91800723811363105</v>
      </c>
      <c r="M39" s="78">
        <v>3.0408872036291101</v>
      </c>
      <c r="N39" s="78">
        <v>0.25921961653075098</v>
      </c>
      <c r="O39" s="78">
        <v>0.41120133709247719</v>
      </c>
      <c r="W39">
        <v>934.31306389489396</v>
      </c>
      <c r="X39">
        <v>148.75718940784699</v>
      </c>
      <c r="Y39">
        <v>140.47185011494699</v>
      </c>
      <c r="Z39">
        <v>28.132027876867099</v>
      </c>
      <c r="AA39">
        <v>1.3354064133379</v>
      </c>
      <c r="AB39">
        <v>0.70447661753398505</v>
      </c>
      <c r="AC39">
        <v>65566.556284015402</v>
      </c>
      <c r="AD39">
        <v>13874.985265769599</v>
      </c>
      <c r="AE39">
        <v>390.47473426655398</v>
      </c>
      <c r="AF39">
        <v>7.4946258964424999</v>
      </c>
      <c r="AG39">
        <v>381.91788656946301</v>
      </c>
      <c r="AH39">
        <v>29.342872145480801</v>
      </c>
      <c r="AI39">
        <v>1.6237247975226601</v>
      </c>
      <c r="AJ39">
        <v>0.31009359414404702</v>
      </c>
      <c r="AK39">
        <v>2531.4897870916202</v>
      </c>
      <c r="AL39">
        <v>79.826927160361805</v>
      </c>
      <c r="AM39">
        <v>1534.23790122479</v>
      </c>
      <c r="AN39">
        <v>41.391162517042602</v>
      </c>
      <c r="AO39">
        <v>215.439536835154</v>
      </c>
      <c r="AP39">
        <v>6.0338932993904404</v>
      </c>
      <c r="AQ39">
        <v>22.0134997254276</v>
      </c>
      <c r="AR39">
        <v>0.64851386947262102</v>
      </c>
      <c r="AS39">
        <v>3.10743002238585</v>
      </c>
      <c r="AT39">
        <v>8.8158911854201993E-2</v>
      </c>
      <c r="AU39">
        <v>3.1728768690006001E-2</v>
      </c>
      <c r="AV39">
        <v>9.7243796192500002E-3</v>
      </c>
    </row>
    <row r="40" spans="1:48" x14ac:dyDescent="0.25">
      <c r="A40" s="88" t="s">
        <v>438</v>
      </c>
      <c r="B40" s="88">
        <v>13.126785448148199</v>
      </c>
      <c r="C40" s="88">
        <v>2.9317699300323601</v>
      </c>
      <c r="D40" s="68">
        <f t="shared" si="2"/>
        <v>13.527419348020034</v>
      </c>
      <c r="E40" s="69">
        <f t="shared" si="3"/>
        <v>2.9317699300323601</v>
      </c>
      <c r="F40" s="87">
        <v>0.71521282457882795</v>
      </c>
      <c r="G40" s="87">
        <v>0.151758950746475</v>
      </c>
      <c r="H40" s="87">
        <v>0.95005231981156024</v>
      </c>
      <c r="I40" s="88">
        <v>18.400676986663399</v>
      </c>
      <c r="J40" s="88">
        <v>3.0823285008503598</v>
      </c>
      <c r="K40" s="73">
        <f t="shared" si="4"/>
        <v>18.962271827271451</v>
      </c>
      <c r="L40" s="74">
        <f t="shared" si="5"/>
        <v>3.0823285008503598</v>
      </c>
      <c r="M40" s="78">
        <v>1.3885420419388801</v>
      </c>
      <c r="N40" s="78">
        <v>0.271087964240875</v>
      </c>
      <c r="O40" s="78">
        <v>0.85801309865826259</v>
      </c>
      <c r="W40">
        <v>3585.9826688789699</v>
      </c>
      <c r="X40">
        <v>1783.9070354708099</v>
      </c>
      <c r="Y40">
        <v>110.31029674167399</v>
      </c>
      <c r="Z40">
        <v>46.612511584007102</v>
      </c>
      <c r="AA40">
        <v>0.58726229277129804</v>
      </c>
      <c r="AB40">
        <v>0.49050030537795097</v>
      </c>
      <c r="AC40">
        <v>29390.155586281398</v>
      </c>
      <c r="AD40">
        <v>11182.999884630701</v>
      </c>
      <c r="AE40">
        <v>449.95603540232202</v>
      </c>
      <c r="AF40">
        <v>26.859934119383599</v>
      </c>
      <c r="AG40">
        <v>377.98852476254899</v>
      </c>
      <c r="AH40">
        <v>34.277849786982202</v>
      </c>
      <c r="AI40">
        <v>0.81011397574183597</v>
      </c>
      <c r="AJ40">
        <v>0.22571567063569301</v>
      </c>
      <c r="AK40">
        <v>1784.6904552528599</v>
      </c>
      <c r="AL40">
        <v>146.48508810803199</v>
      </c>
      <c r="AM40">
        <v>916.24860413399597</v>
      </c>
      <c r="AN40">
        <v>64.506748209319397</v>
      </c>
      <c r="AO40">
        <v>153.127895999705</v>
      </c>
      <c r="AP40">
        <v>7.87589812862789</v>
      </c>
      <c r="AQ40">
        <v>20.5735520461688</v>
      </c>
      <c r="AR40">
        <v>1.1742314534554801</v>
      </c>
      <c r="AS40">
        <v>2.8412690003796399</v>
      </c>
      <c r="AT40">
        <v>0.14625343319924899</v>
      </c>
      <c r="AU40">
        <v>9.1762851230580006E-3</v>
      </c>
      <c r="AV40">
        <v>1.3439854590980001E-3</v>
      </c>
    </row>
    <row r="41" spans="1:48" x14ac:dyDescent="0.25">
      <c r="A41" s="88" t="s">
        <v>439</v>
      </c>
      <c r="B41" s="88">
        <v>42.084002768878896</v>
      </c>
      <c r="C41" s="88">
        <v>7.7850425207925298</v>
      </c>
      <c r="D41" s="68">
        <f t="shared" si="2"/>
        <v>43.368420665256679</v>
      </c>
      <c r="E41" s="69">
        <f t="shared" si="3"/>
        <v>7.7850425207925298</v>
      </c>
      <c r="F41" s="87">
        <v>1.51641610401826</v>
      </c>
      <c r="G41" s="87">
        <v>0.32267434050475202</v>
      </c>
      <c r="H41" s="87">
        <v>0.86935649931258974</v>
      </c>
      <c r="I41" s="88">
        <v>28.1751795763115</v>
      </c>
      <c r="J41" s="88">
        <v>3.81786767745883</v>
      </c>
      <c r="K41" s="73">
        <f t="shared" si="4"/>
        <v>29.035095518248323</v>
      </c>
      <c r="L41" s="74">
        <f t="shared" si="5"/>
        <v>3.81786767745883</v>
      </c>
      <c r="M41" s="78">
        <v>0.66771313690476597</v>
      </c>
      <c r="N41" s="78">
        <v>0.127205700092174</v>
      </c>
      <c r="O41" s="78">
        <v>0.71127497296956887</v>
      </c>
      <c r="W41">
        <v>10262.2610238585</v>
      </c>
      <c r="X41">
        <v>862.68810081582797</v>
      </c>
      <c r="Y41">
        <v>68.576405228687406</v>
      </c>
      <c r="Z41">
        <v>15.7475403510857</v>
      </c>
      <c r="AA41">
        <v>0.14532939282507701</v>
      </c>
      <c r="AB41">
        <v>0.22362612723234901</v>
      </c>
      <c r="AC41">
        <v>73103.582678566701</v>
      </c>
      <c r="AD41">
        <v>5112.7779681431903</v>
      </c>
      <c r="AE41">
        <v>312.332311487656</v>
      </c>
      <c r="AF41">
        <v>18.203656884457999</v>
      </c>
      <c r="AG41">
        <v>331.63284690082401</v>
      </c>
      <c r="AH41">
        <v>25.014195302605199</v>
      </c>
      <c r="AI41">
        <v>3.5502181410440201</v>
      </c>
      <c r="AJ41">
        <v>0.489527556690246</v>
      </c>
      <c r="AK41">
        <v>1468.1172425310201</v>
      </c>
      <c r="AL41">
        <v>29.633086185515999</v>
      </c>
      <c r="AM41">
        <v>645.83950728986804</v>
      </c>
      <c r="AN41">
        <v>11.692907769602</v>
      </c>
      <c r="AO41">
        <v>110.275863209646</v>
      </c>
      <c r="AP41">
        <v>3.1888675455584599</v>
      </c>
      <c r="AQ41">
        <v>18.272239867182801</v>
      </c>
      <c r="AR41">
        <v>0.33067588494908301</v>
      </c>
      <c r="AS41">
        <v>2.8128417324072901</v>
      </c>
      <c r="AT41">
        <v>5.6194016958966003E-2</v>
      </c>
      <c r="AU41">
        <v>3.7005340625460001E-2</v>
      </c>
      <c r="AV41">
        <v>4.3400183048549999E-3</v>
      </c>
    </row>
    <row r="42" spans="1:48" x14ac:dyDescent="0.25">
      <c r="A42" s="88" t="s">
        <v>440</v>
      </c>
      <c r="B42" s="88">
        <v>10.352775593470399</v>
      </c>
      <c r="C42" s="88">
        <v>1.3813471610695101</v>
      </c>
      <c r="D42" s="68">
        <f t="shared" si="2"/>
        <v>10.668745781060775</v>
      </c>
      <c r="E42" s="69">
        <f t="shared" si="3"/>
        <v>1.3813471610695101</v>
      </c>
      <c r="F42" s="87">
        <v>0.55656757370798304</v>
      </c>
      <c r="G42" s="87">
        <v>7.3308369505861004E-2</v>
      </c>
      <c r="H42" s="87">
        <v>0.98716470873773332</v>
      </c>
      <c r="I42" s="88">
        <v>18.500976383419399</v>
      </c>
      <c r="J42" s="88">
        <v>2.2033522731812698</v>
      </c>
      <c r="K42" s="73">
        <f t="shared" si="4"/>
        <v>19.065632395297133</v>
      </c>
      <c r="L42" s="74">
        <f t="shared" si="5"/>
        <v>2.2033522731812698</v>
      </c>
      <c r="M42" s="78">
        <v>1.79162254122913</v>
      </c>
      <c r="N42" s="78">
        <v>0.22185061600643899</v>
      </c>
      <c r="O42" s="78">
        <v>0.96177872954081556</v>
      </c>
      <c r="W42">
        <v>87.539687168234494</v>
      </c>
      <c r="X42">
        <v>21.378050330474199</v>
      </c>
      <c r="Y42">
        <v>533.53906589020403</v>
      </c>
      <c r="Z42">
        <v>146.078229313619</v>
      </c>
      <c r="AA42">
        <v>39.270473801094496</v>
      </c>
      <c r="AB42">
        <v>5.7569461062598704</v>
      </c>
      <c r="AC42">
        <v>410833.23992152401</v>
      </c>
      <c r="AD42">
        <v>106823.62003843</v>
      </c>
      <c r="AE42">
        <v>288.85423481135501</v>
      </c>
      <c r="AF42">
        <v>35.3624739356476</v>
      </c>
      <c r="AG42">
        <v>499.36994724912898</v>
      </c>
      <c r="AH42">
        <v>42.326007598004402</v>
      </c>
      <c r="AI42">
        <v>6.2182709747806904</v>
      </c>
      <c r="AJ42">
        <v>0.79514363762026197</v>
      </c>
      <c r="AK42">
        <v>2494.2118042433999</v>
      </c>
      <c r="AL42">
        <v>140.563163107717</v>
      </c>
      <c r="AM42">
        <v>1278.3134250800899</v>
      </c>
      <c r="AN42">
        <v>82.204219921386994</v>
      </c>
      <c r="AO42">
        <v>190.96340211300699</v>
      </c>
      <c r="AP42">
        <v>10.163289654242099</v>
      </c>
      <c r="AQ42">
        <v>28.234489770381401</v>
      </c>
      <c r="AR42">
        <v>0.83737750228176799</v>
      </c>
      <c r="AS42">
        <v>4.0397350244341101</v>
      </c>
      <c r="AT42">
        <v>0.10843868011715201</v>
      </c>
      <c r="AU42">
        <v>0.126814518747874</v>
      </c>
      <c r="AV42">
        <v>3.8219838465703003E-2</v>
      </c>
    </row>
    <row r="43" spans="1:48" x14ac:dyDescent="0.25">
      <c r="A43" s="88" t="s">
        <v>441</v>
      </c>
      <c r="B43" s="88">
        <v>4.3873485542114103</v>
      </c>
      <c r="C43" s="88">
        <v>2.1385526230551002</v>
      </c>
      <c r="D43" s="68">
        <f t="shared" si="2"/>
        <v>4.5212519053642035</v>
      </c>
      <c r="E43" s="69">
        <f t="shared" si="3"/>
        <v>2.1385526230551002</v>
      </c>
      <c r="F43" s="87">
        <v>0.40652537852137799</v>
      </c>
      <c r="G43" s="87">
        <v>0.138147922345736</v>
      </c>
      <c r="H43" s="87">
        <v>0.69717032322769279</v>
      </c>
      <c r="I43" s="88">
        <v>10.8964779452527</v>
      </c>
      <c r="J43" s="88">
        <v>2.6734810167456602</v>
      </c>
      <c r="K43" s="73">
        <f t="shared" si="4"/>
        <v>11.22904211119554</v>
      </c>
      <c r="L43" s="74">
        <f t="shared" si="5"/>
        <v>2.6734810167456602</v>
      </c>
      <c r="M43" s="78">
        <v>2.4656911782434601</v>
      </c>
      <c r="N43" s="78">
        <v>0.40150464848144202</v>
      </c>
      <c r="O43" s="78">
        <v>0.66368337039842973</v>
      </c>
      <c r="W43">
        <v>33.099993192735603</v>
      </c>
      <c r="X43">
        <v>6.4446483152846801</v>
      </c>
      <c r="Y43">
        <v>16.903970040507598</v>
      </c>
      <c r="Z43">
        <v>3.01359761752154</v>
      </c>
      <c r="AA43" t="s">
        <v>448</v>
      </c>
      <c r="AB43">
        <v>7.9683517241492002E-2</v>
      </c>
      <c r="AC43">
        <v>4820.8184798706698</v>
      </c>
      <c r="AD43">
        <v>1125.92893166166</v>
      </c>
      <c r="AE43">
        <v>149.29755721775501</v>
      </c>
      <c r="AF43">
        <v>6.74415331727789</v>
      </c>
      <c r="AG43">
        <v>410.77458700692301</v>
      </c>
      <c r="AH43">
        <v>29.5787917707292</v>
      </c>
      <c r="AI43">
        <v>1.1482293176140601</v>
      </c>
      <c r="AJ43">
        <v>0.23424664749088001</v>
      </c>
      <c r="AK43">
        <v>1972.33200766767</v>
      </c>
      <c r="AL43">
        <v>55.757652034967499</v>
      </c>
      <c r="AM43">
        <v>906.89963573600596</v>
      </c>
      <c r="AN43">
        <v>26.582418844452501</v>
      </c>
      <c r="AO43">
        <v>130.73245180628999</v>
      </c>
      <c r="AP43">
        <v>4.3447792981672197</v>
      </c>
      <c r="AQ43">
        <v>23.226620586814001</v>
      </c>
      <c r="AR43">
        <v>0.51132238490059501</v>
      </c>
      <c r="AS43">
        <v>3.5896470980734598</v>
      </c>
      <c r="AT43">
        <v>6.5048456452920997E-2</v>
      </c>
      <c r="AU43">
        <v>1.1454113447110999E-2</v>
      </c>
      <c r="AV43">
        <v>1.3217477767530001E-3</v>
      </c>
    </row>
    <row r="44" spans="1:48" x14ac:dyDescent="0.25">
      <c r="A44" s="88" t="s">
        <v>442</v>
      </c>
      <c r="B44" s="88">
        <v>42.638017575034603</v>
      </c>
      <c r="C44" s="88">
        <v>5.3506692993753102</v>
      </c>
      <c r="D44" s="68">
        <f t="shared" si="2"/>
        <v>43.939344189335266</v>
      </c>
      <c r="E44" s="69">
        <f t="shared" si="3"/>
        <v>5.3506692993753102</v>
      </c>
      <c r="F44" s="87">
        <v>1.6965953735044601</v>
      </c>
      <c r="G44" s="87">
        <v>0.246326391686462</v>
      </c>
      <c r="H44" s="87">
        <v>0.86432771493025651</v>
      </c>
      <c r="I44" s="88">
        <v>25.223492161171201</v>
      </c>
      <c r="J44" s="88">
        <v>2.4726014314015101</v>
      </c>
      <c r="K44" s="73">
        <f t="shared" si="4"/>
        <v>25.993321612016857</v>
      </c>
      <c r="L44" s="74">
        <f t="shared" si="5"/>
        <v>2.4726014314015101</v>
      </c>
      <c r="M44" s="78">
        <v>0.58195056102391196</v>
      </c>
      <c r="N44" s="78">
        <v>0.10535237467955</v>
      </c>
      <c r="O44" s="78">
        <v>0.54149027893319113</v>
      </c>
      <c r="W44">
        <v>24.166319362603598</v>
      </c>
      <c r="X44">
        <v>0.99657974206172895</v>
      </c>
      <c r="Y44">
        <v>1.34723242445475</v>
      </c>
      <c r="Z44">
        <v>0.13505985773936399</v>
      </c>
      <c r="AA44">
        <v>9.7897474511228003E-2</v>
      </c>
      <c r="AB44">
        <v>0.21585423387848701</v>
      </c>
      <c r="AC44">
        <v>631.46745284984104</v>
      </c>
      <c r="AD44">
        <v>321.26689945604102</v>
      </c>
      <c r="AE44">
        <v>394.09180849227897</v>
      </c>
      <c r="AF44">
        <v>30.909022747398101</v>
      </c>
      <c r="AG44">
        <v>576.83823577186399</v>
      </c>
      <c r="AH44">
        <v>43.812211064037001</v>
      </c>
      <c r="AI44">
        <v>5.2485937139331001E-2</v>
      </c>
      <c r="AJ44">
        <v>6.2068175411342998E-2</v>
      </c>
      <c r="AK44">
        <v>4509.7026408379497</v>
      </c>
      <c r="AL44">
        <v>317.94425724794797</v>
      </c>
      <c r="AM44">
        <v>2202.44319487543</v>
      </c>
      <c r="AN44">
        <v>151.962301947486</v>
      </c>
      <c r="AO44">
        <v>277.51326762067299</v>
      </c>
      <c r="AP44">
        <v>18.531707938032401</v>
      </c>
      <c r="AQ44">
        <v>35.255180056405699</v>
      </c>
      <c r="AR44">
        <v>1.32147083331594</v>
      </c>
      <c r="AS44">
        <v>4.9149383196634</v>
      </c>
      <c r="AT44">
        <v>0.13355685093299099</v>
      </c>
      <c r="AU44" t="s">
        <v>446</v>
      </c>
      <c r="AV44">
        <v>2.0471599573499999E-4</v>
      </c>
    </row>
    <row r="45" spans="1:48" x14ac:dyDescent="0.25">
      <c r="A45" s="88" t="s">
        <v>443</v>
      </c>
      <c r="B45" s="88" t="s">
        <v>37</v>
      </c>
      <c r="C45" s="88">
        <v>4585.5950941942801</v>
      </c>
      <c r="D45" s="68" t="str">
        <f t="shared" si="2"/>
        <v>&lt; DL</v>
      </c>
      <c r="E45" s="69">
        <f t="shared" si="3"/>
        <v>4585.5950941942801</v>
      </c>
      <c r="F45" s="87" t="s">
        <v>37</v>
      </c>
      <c r="G45" s="87">
        <v>123.52609222453199</v>
      </c>
      <c r="H45" s="87" t="e">
        <v>#VALUE!</v>
      </c>
      <c r="I45" s="88">
        <v>31.4176548664555</v>
      </c>
      <c r="J45" s="88">
        <v>3.7222635430808899</v>
      </c>
      <c r="K45" s="73">
        <f t="shared" si="4"/>
        <v>32.376532243075609</v>
      </c>
      <c r="L45" s="74">
        <f t="shared" si="5"/>
        <v>3.7222635430808899</v>
      </c>
      <c r="M45" s="78" t="s">
        <v>37</v>
      </c>
      <c r="N45" s="78">
        <v>9.7672377763149999E-3</v>
      </c>
      <c r="O45" s="78" t="e">
        <v>#VALUE!</v>
      </c>
      <c r="W45">
        <v>1037.75709015559</v>
      </c>
      <c r="X45">
        <v>149.206320507463</v>
      </c>
      <c r="Y45">
        <v>41.285343570360297</v>
      </c>
      <c r="Z45">
        <v>4.1419757823988199</v>
      </c>
      <c r="AA45">
        <v>3.25054675326126</v>
      </c>
      <c r="AB45">
        <v>1.0782289920879</v>
      </c>
      <c r="AC45">
        <v>37734.016960784204</v>
      </c>
      <c r="AD45">
        <v>2992.6273385074801</v>
      </c>
      <c r="AE45">
        <v>114.620787646368</v>
      </c>
      <c r="AF45">
        <v>3.63794481576259</v>
      </c>
      <c r="AG45">
        <v>393.596910772103</v>
      </c>
      <c r="AH45">
        <v>30.818750499122601</v>
      </c>
      <c r="AI45">
        <v>2.2879329182905601</v>
      </c>
      <c r="AJ45">
        <v>0.35850381189999198</v>
      </c>
      <c r="AK45">
        <v>1816.3651426859701</v>
      </c>
      <c r="AL45">
        <v>91.353212533964495</v>
      </c>
      <c r="AM45">
        <v>788.00081482461405</v>
      </c>
      <c r="AN45">
        <v>42.942403244071997</v>
      </c>
      <c r="AO45">
        <v>120.599637755477</v>
      </c>
      <c r="AP45">
        <v>5.2281142186065699</v>
      </c>
      <c r="AQ45">
        <v>21.880864623228302</v>
      </c>
      <c r="AR45">
        <v>0.67373625752380795</v>
      </c>
      <c r="AS45">
        <v>3.4410584111307498</v>
      </c>
      <c r="AT45">
        <v>0.10002917909</v>
      </c>
      <c r="AU45">
        <v>2.5378725027829001E-2</v>
      </c>
      <c r="AV45">
        <v>2.8285314418630002E-3</v>
      </c>
    </row>
    <row r="46" spans="1:48" x14ac:dyDescent="0.25">
      <c r="A46" s="88" t="s">
        <v>444</v>
      </c>
      <c r="B46" s="88">
        <v>18.6018809040674</v>
      </c>
      <c r="C46" s="88">
        <v>2.9848460498487901</v>
      </c>
      <c r="D46" s="68">
        <f t="shared" si="2"/>
        <v>19.169616555799198</v>
      </c>
      <c r="E46" s="69">
        <f t="shared" si="3"/>
        <v>2.9848460498487901</v>
      </c>
      <c r="F46" s="87">
        <v>0.80501917458606698</v>
      </c>
      <c r="G46" s="87">
        <v>0.115125434268393</v>
      </c>
      <c r="H46" s="87">
        <v>0.89125089662362378</v>
      </c>
      <c r="I46" s="88">
        <v>22.715858677561702</v>
      </c>
      <c r="J46" s="88">
        <v>2.3014404128564401</v>
      </c>
      <c r="K46" s="73">
        <f t="shared" si="4"/>
        <v>23.40915431242049</v>
      </c>
      <c r="L46" s="74">
        <f t="shared" si="5"/>
        <v>2.3014404128564401</v>
      </c>
      <c r="M46" s="78">
        <v>1.2317323515533101</v>
      </c>
      <c r="N46" s="78">
        <v>0.18988936117534999</v>
      </c>
      <c r="O46" s="78">
        <v>0.65718295632703128</v>
      </c>
    </row>
  </sheetData>
  <mergeCells count="5">
    <mergeCell ref="D1:S1"/>
    <mergeCell ref="T1:V1"/>
    <mergeCell ref="D3:I3"/>
    <mergeCell ref="K3:Q3"/>
    <mergeCell ref="R3:V3"/>
  </mergeCells>
  <conditionalFormatting sqref="AG4 AG11">
    <cfRule type="cellIs" dxfId="22" priority="3" operator="greaterThan">
      <formula>500</formula>
    </cfRule>
  </conditionalFormatting>
  <conditionalFormatting sqref="AI1 AI3">
    <cfRule type="cellIs" dxfId="21" priority="2" operator="greaterThan">
      <formula>500</formula>
    </cfRule>
  </conditionalFormatting>
  <conditionalFormatting sqref="AI5:AI10">
    <cfRule type="cellIs" dxfId="20" priority="1" operator="greaterThan">
      <formula>500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F22" workbookViewId="0">
      <selection activeCell="X31" sqref="X31:X33"/>
    </sheetView>
  </sheetViews>
  <sheetFormatPr defaultRowHeight="15" x14ac:dyDescent="0.25"/>
  <sheetData>
    <row r="1" spans="1:26" ht="15.75" thickBot="1" x14ac:dyDescent="0.3">
      <c r="A1" s="1"/>
      <c r="B1" s="2" t="s">
        <v>0</v>
      </c>
      <c r="C1" s="3" t="s">
        <v>280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6" ht="15.75" thickBot="1" x14ac:dyDescent="0.3">
      <c r="A2" s="5" t="s">
        <v>2</v>
      </c>
      <c r="B2" s="6">
        <v>1656</v>
      </c>
      <c r="C2" s="7">
        <v>14.3</v>
      </c>
      <c r="D2" t="s">
        <v>281</v>
      </c>
    </row>
    <row r="3" spans="1:26" ht="15.75" thickBot="1" x14ac:dyDescent="0.3">
      <c r="A3" s="9" t="s">
        <v>7</v>
      </c>
      <c r="B3" s="10">
        <v>1597</v>
      </c>
      <c r="C3" s="11">
        <v>7.1</v>
      </c>
      <c r="D3" s="130" t="s">
        <v>3</v>
      </c>
      <c r="E3" s="130"/>
      <c r="F3" s="130"/>
      <c r="G3" s="130"/>
      <c r="H3" s="130"/>
      <c r="I3" s="130"/>
      <c r="J3" s="8"/>
      <c r="K3" s="130" t="s">
        <v>4</v>
      </c>
      <c r="L3" s="130"/>
      <c r="M3" s="130"/>
      <c r="N3" s="130"/>
      <c r="O3" s="130"/>
      <c r="P3" s="130"/>
      <c r="Q3" s="130"/>
      <c r="R3" s="129" t="s">
        <v>5</v>
      </c>
      <c r="S3" s="129"/>
      <c r="T3" s="129"/>
      <c r="U3" s="129"/>
      <c r="V3" s="129"/>
    </row>
    <row r="4" spans="1:26" ht="15.75" thickBot="1" x14ac:dyDescent="0.3">
      <c r="B4" s="4" t="s">
        <v>8</v>
      </c>
      <c r="C4" s="4"/>
      <c r="D4" s="80" t="s">
        <v>9</v>
      </c>
      <c r="E4" s="80"/>
      <c r="F4" s="12"/>
      <c r="G4" s="13"/>
      <c r="H4" s="14"/>
      <c r="I4" s="4" t="s">
        <v>8</v>
      </c>
      <c r="J4" s="4"/>
      <c r="K4" s="15" t="s">
        <v>9</v>
      </c>
      <c r="L4" s="15"/>
      <c r="M4" s="15"/>
      <c r="N4" s="15"/>
      <c r="O4" s="16"/>
      <c r="P4" s="4" t="s">
        <v>8</v>
      </c>
      <c r="Q4" s="4"/>
      <c r="R4" s="4" t="s">
        <v>9</v>
      </c>
      <c r="S4" s="4"/>
      <c r="T4" s="17"/>
      <c r="U4" s="17"/>
      <c r="V4" s="18"/>
    </row>
    <row r="5" spans="1:26" ht="17.25" x14ac:dyDescent="0.25">
      <c r="A5" s="19" t="s">
        <v>10</v>
      </c>
      <c r="B5" s="21" t="s">
        <v>11</v>
      </c>
      <c r="C5" s="22" t="s">
        <v>12</v>
      </c>
      <c r="D5" s="23" t="s">
        <v>13</v>
      </c>
      <c r="E5" s="24" t="s">
        <v>12</v>
      </c>
      <c r="F5" s="25" t="s">
        <v>14</v>
      </c>
      <c r="G5" s="26" t="s">
        <v>12</v>
      </c>
      <c r="H5" s="27" t="s">
        <v>15</v>
      </c>
      <c r="I5" s="22" t="s">
        <v>16</v>
      </c>
      <c r="J5" s="28" t="s">
        <v>12</v>
      </c>
      <c r="K5" s="29" t="s">
        <v>17</v>
      </c>
      <c r="L5" s="30" t="s">
        <v>12</v>
      </c>
      <c r="M5" s="31" t="s">
        <v>18</v>
      </c>
      <c r="N5" s="32" t="s">
        <v>12</v>
      </c>
      <c r="O5" s="33" t="s">
        <v>15</v>
      </c>
      <c r="P5" s="20" t="s">
        <v>19</v>
      </c>
      <c r="Q5" s="28" t="s">
        <v>12</v>
      </c>
      <c r="R5" s="34" t="s">
        <v>20</v>
      </c>
      <c r="S5" s="34" t="s">
        <v>12</v>
      </c>
      <c r="T5" s="34" t="s">
        <v>21</v>
      </c>
      <c r="U5" s="34" t="s">
        <v>12</v>
      </c>
      <c r="V5" s="35" t="s">
        <v>22</v>
      </c>
    </row>
    <row r="6" spans="1:26" x14ac:dyDescent="0.25">
      <c r="A6" s="46"/>
      <c r="B6" s="81"/>
      <c r="C6" s="82"/>
      <c r="D6" s="83"/>
      <c r="E6" s="84"/>
      <c r="F6" s="40" t="s">
        <v>35</v>
      </c>
      <c r="G6" s="41"/>
      <c r="H6" s="42"/>
      <c r="I6" s="81" t="s">
        <v>8</v>
      </c>
      <c r="J6" s="82"/>
      <c r="K6" s="85" t="s">
        <v>9</v>
      </c>
      <c r="L6" s="86"/>
      <c r="M6" s="43" t="s">
        <v>35</v>
      </c>
      <c r="N6" s="44">
        <v>1597</v>
      </c>
      <c r="O6" s="45">
        <v>20.2</v>
      </c>
      <c r="P6" s="81" t="s">
        <v>8</v>
      </c>
      <c r="Q6" s="82"/>
      <c r="R6" s="82" t="s">
        <v>9</v>
      </c>
      <c r="S6" s="43" t="s">
        <v>35</v>
      </c>
      <c r="T6" s="44">
        <v>1518</v>
      </c>
      <c r="U6" s="45">
        <f>T6*SQRT(((14.8/T6)^2)+((0.00000008/0.00001867))^2)</f>
        <v>16.166298481324574</v>
      </c>
    </row>
    <row r="7" spans="1:26" x14ac:dyDescent="0.25">
      <c r="A7" s="88" t="s">
        <v>170</v>
      </c>
      <c r="B7" s="88">
        <v>112.428839024753</v>
      </c>
      <c r="C7" s="88">
        <v>6.2005654188169901</v>
      </c>
      <c r="D7" s="47">
        <f t="shared" ref="D7:D12" si="0">IF(ISNUMBER(B7),(B7*(EXP(B$2*0.00001867)-1)/(EXP(B$3*0.00001867)-1)),"&lt; DL")</f>
        <v>116.64699282673227</v>
      </c>
      <c r="E7" s="48">
        <f>C7</f>
        <v>6.2005654188169901</v>
      </c>
      <c r="F7" s="49">
        <v>3.7718011493689101</v>
      </c>
      <c r="G7" s="50">
        <v>0.24307206601065101</v>
      </c>
      <c r="H7" s="51">
        <v>0.85579019041414095</v>
      </c>
      <c r="I7" s="88">
        <v>29.930895731354799</v>
      </c>
      <c r="J7" s="88">
        <v>1.0727978195771199</v>
      </c>
      <c r="K7" s="54">
        <f t="shared" ref="K7:K12" si="1">IF(ISNUMBER(I7),(I7*(EXP(B$2*0.00001867)-1)/(EXP(B$3*0.00001867)-1)),"&lt; DL")</f>
        <v>31.053856020912381</v>
      </c>
      <c r="L7" s="55">
        <f>J7</f>
        <v>1.0727978195771199</v>
      </c>
      <c r="M7" s="56">
        <v>0.26521445072135402</v>
      </c>
      <c r="N7" s="56">
        <v>1.7213375005928001E-2</v>
      </c>
      <c r="O7" s="57">
        <v>0.5522418580817432</v>
      </c>
      <c r="P7" s="109"/>
      <c r="Q7" s="109"/>
      <c r="R7" s="110"/>
      <c r="S7" s="110"/>
      <c r="T7" s="111"/>
      <c r="U7" s="111"/>
      <c r="V7" s="61"/>
      <c r="Y7" s="58"/>
    </row>
    <row r="8" spans="1:26" x14ac:dyDescent="0.25">
      <c r="A8" s="88" t="s">
        <v>171</v>
      </c>
      <c r="B8" s="88">
        <v>45.663074398249499</v>
      </c>
      <c r="C8" s="88">
        <v>7.8189432324015398</v>
      </c>
      <c r="D8" s="68">
        <f t="shared" si="0"/>
        <v>47.376281370355933</v>
      </c>
      <c r="E8" s="69">
        <f t="shared" ref="E8:E12" si="2">C8</f>
        <v>7.8189432324015398</v>
      </c>
      <c r="F8" s="70">
        <v>1.6873409542103099</v>
      </c>
      <c r="G8" s="71">
        <v>0.29324172506195201</v>
      </c>
      <c r="H8" s="14">
        <v>0.98528074067587712</v>
      </c>
      <c r="I8" s="88">
        <v>27.219963402073802</v>
      </c>
      <c r="J8" s="88">
        <v>1.0351086397170299</v>
      </c>
      <c r="K8" s="73">
        <f t="shared" si="1"/>
        <v>28.241213760168446</v>
      </c>
      <c r="L8" s="74">
        <f t="shared" ref="L8:L12" si="3">J8</f>
        <v>1.0351086397170299</v>
      </c>
      <c r="M8" s="75">
        <v>0.59709598515988704</v>
      </c>
      <c r="N8" s="75">
        <v>0.110230767819884</v>
      </c>
      <c r="O8" s="76">
        <v>0.2059869537485014</v>
      </c>
      <c r="P8" s="109"/>
      <c r="Q8" s="109"/>
      <c r="R8" s="112"/>
      <c r="S8" s="112"/>
      <c r="T8" s="113"/>
      <c r="U8" s="113"/>
      <c r="V8" s="92"/>
    </row>
    <row r="9" spans="1:26" x14ac:dyDescent="0.25">
      <c r="A9" s="88" t="s">
        <v>172</v>
      </c>
      <c r="B9" s="88">
        <v>359.95670481666002</v>
      </c>
      <c r="C9" s="88">
        <v>33.544218263073198</v>
      </c>
      <c r="D9" s="68">
        <f t="shared" si="0"/>
        <v>373.46171612995869</v>
      </c>
      <c r="E9" s="69">
        <f t="shared" si="2"/>
        <v>33.544218263073198</v>
      </c>
      <c r="F9" s="70">
        <v>11.6139745024915</v>
      </c>
      <c r="G9" s="71">
        <v>1.1092280338965601</v>
      </c>
      <c r="H9" s="14">
        <v>0.9757250141298579</v>
      </c>
      <c r="I9" s="88">
        <v>30.815636371170999</v>
      </c>
      <c r="J9" s="88">
        <v>0.886553040962482</v>
      </c>
      <c r="K9" s="73">
        <f t="shared" si="1"/>
        <v>31.971790742656125</v>
      </c>
      <c r="L9" s="74">
        <f t="shared" si="3"/>
        <v>0.886553040962482</v>
      </c>
      <c r="M9" s="75">
        <v>8.5880308377281001E-2</v>
      </c>
      <c r="N9" s="75">
        <v>8.0112178445269997E-3</v>
      </c>
      <c r="O9" s="76">
        <v>0.30841013176313709</v>
      </c>
      <c r="P9" s="109"/>
      <c r="Q9" s="109"/>
      <c r="R9" s="112"/>
      <c r="S9" s="112"/>
      <c r="T9" s="113"/>
      <c r="U9" s="113"/>
      <c r="V9" s="92"/>
    </row>
    <row r="10" spans="1:26" x14ac:dyDescent="0.25">
      <c r="A10" s="88" t="s">
        <v>173</v>
      </c>
      <c r="B10" s="88">
        <v>392.79676554508598</v>
      </c>
      <c r="C10" s="88">
        <v>33.173996895054401</v>
      </c>
      <c r="D10" s="68">
        <f t="shared" si="0"/>
        <v>407.53388445836032</v>
      </c>
      <c r="E10" s="69">
        <f t="shared" si="2"/>
        <v>33.173996895054401</v>
      </c>
      <c r="F10" s="70">
        <v>12.395893353598</v>
      </c>
      <c r="G10" s="71">
        <v>1.08626764842868</v>
      </c>
      <c r="H10" s="14">
        <v>0.9637644052966633</v>
      </c>
      <c r="I10" s="88">
        <v>31.683235565186401</v>
      </c>
      <c r="J10" s="88">
        <v>0.92100229537036005</v>
      </c>
      <c r="K10" s="73">
        <f t="shared" si="1"/>
        <v>32.871940898422757</v>
      </c>
      <c r="L10" s="74">
        <f t="shared" si="3"/>
        <v>0.92100229537036005</v>
      </c>
      <c r="M10" s="75">
        <v>8.0552842963182006E-2</v>
      </c>
      <c r="N10" s="75">
        <v>8.1803188493220005E-3</v>
      </c>
      <c r="O10" s="76">
        <v>0.28624758222057856</v>
      </c>
      <c r="P10" s="109"/>
      <c r="Q10" s="109"/>
      <c r="R10" s="112"/>
      <c r="S10" s="112"/>
      <c r="T10" s="113"/>
      <c r="U10" s="113"/>
      <c r="V10" s="92"/>
    </row>
    <row r="11" spans="1:26" x14ac:dyDescent="0.25">
      <c r="A11" s="88" t="s">
        <v>174</v>
      </c>
      <c r="B11" s="88">
        <v>319.67077856827098</v>
      </c>
      <c r="C11" s="88">
        <v>31.935232195538401</v>
      </c>
      <c r="D11" s="68">
        <f t="shared" si="0"/>
        <v>331.66432507907814</v>
      </c>
      <c r="E11" s="69">
        <f t="shared" si="2"/>
        <v>31.935232195538401</v>
      </c>
      <c r="F11" s="70">
        <v>10.0435745926797</v>
      </c>
      <c r="G11" s="71">
        <v>1.0530447242652701</v>
      </c>
      <c r="H11" s="14">
        <v>0.95281510216438303</v>
      </c>
      <c r="I11" s="88">
        <v>31.189236605285402</v>
      </c>
      <c r="J11" s="88">
        <v>1.18869475054318</v>
      </c>
      <c r="K11" s="73">
        <f t="shared" si="1"/>
        <v>32.359407871916112</v>
      </c>
      <c r="L11" s="74">
        <f t="shared" si="3"/>
        <v>1.18869475054318</v>
      </c>
      <c r="M11" s="75">
        <v>9.4449214336203999E-2</v>
      </c>
      <c r="N11" s="75">
        <v>1.0204488234365001E-2</v>
      </c>
      <c r="O11" s="76">
        <v>0.35275462794767876</v>
      </c>
      <c r="P11" s="109"/>
      <c r="Q11" s="109"/>
      <c r="R11" s="112"/>
      <c r="S11" s="112"/>
      <c r="T11" s="113"/>
      <c r="U11" s="113"/>
      <c r="V11" s="92"/>
    </row>
    <row r="12" spans="1:26" x14ac:dyDescent="0.25">
      <c r="A12" s="88" t="s">
        <v>175</v>
      </c>
      <c r="B12" s="88">
        <v>1290.80190785067</v>
      </c>
      <c r="C12" s="88">
        <v>253.588842743122</v>
      </c>
      <c r="D12" s="68">
        <f t="shared" si="0"/>
        <v>1339.2307720320714</v>
      </c>
      <c r="E12" s="69">
        <f t="shared" si="2"/>
        <v>253.588842743122</v>
      </c>
      <c r="F12" s="70">
        <v>41.686230453392</v>
      </c>
      <c r="G12" s="71">
        <v>8.2402656141479493</v>
      </c>
      <c r="H12" s="14">
        <v>0.99385255243484716</v>
      </c>
      <c r="I12" s="88">
        <v>30.822905941119998</v>
      </c>
      <c r="J12" s="88">
        <v>1.14570801836935</v>
      </c>
      <c r="K12" s="73">
        <f t="shared" si="1"/>
        <v>31.979333055474168</v>
      </c>
      <c r="L12" s="74">
        <f t="shared" si="3"/>
        <v>1.14570801836935</v>
      </c>
      <c r="M12" s="75">
        <v>2.3966501477920999E-2</v>
      </c>
      <c r="N12" s="75">
        <v>4.7808094833650004E-3</v>
      </c>
      <c r="O12" s="76">
        <v>0.18633892109556907</v>
      </c>
      <c r="P12" s="109"/>
      <c r="Q12" s="109"/>
      <c r="R12" s="112"/>
      <c r="S12" s="112"/>
      <c r="T12" s="113"/>
      <c r="U12" s="113"/>
      <c r="V12" s="92"/>
      <c r="Y12" s="39"/>
      <c r="Z12" s="77"/>
    </row>
    <row r="13" spans="1:26" x14ac:dyDescent="0.25">
      <c r="A13" s="88" t="s">
        <v>176</v>
      </c>
      <c r="B13" s="88">
        <v>867.71961992811998</v>
      </c>
      <c r="C13" s="88">
        <v>175.27651596395</v>
      </c>
      <c r="D13" s="68">
        <f t="shared" ref="D13:D31" si="4">IF(ISNUMBER(B13),(B13*(EXP(B$2*0.00001867)-1)/(EXP(B$3*0.00001867)-1)),"&lt; DL")</f>
        <v>900.27509987082374</v>
      </c>
      <c r="E13" s="69">
        <f t="shared" ref="E13:E31" si="5">C13</f>
        <v>175.27651596395</v>
      </c>
      <c r="F13">
        <v>27.586708362462701</v>
      </c>
      <c r="G13">
        <v>5.6630246037174503</v>
      </c>
      <c r="H13">
        <v>0.98400147597373089</v>
      </c>
      <c r="I13" s="88">
        <v>31.199941306177902</v>
      </c>
      <c r="J13" s="88">
        <v>1.4580003367360199</v>
      </c>
      <c r="K13" s="73">
        <f t="shared" ref="K13:K31" si="6">IF(ISNUMBER(I13),(I13*(EXP(B$2*0.00001867)-1)/(EXP(B$3*0.00001867)-1)),"&lt; DL")</f>
        <v>32.370514196405907</v>
      </c>
      <c r="L13" s="74">
        <f t="shared" ref="L13:L31" si="7">J13</f>
        <v>1.4580003367360199</v>
      </c>
      <c r="M13">
        <v>3.6275897223560997E-2</v>
      </c>
      <c r="N13">
        <v>7.4931510929979999E-3</v>
      </c>
      <c r="O13">
        <v>0.22623381556198996</v>
      </c>
    </row>
    <row r="14" spans="1:26" x14ac:dyDescent="0.25">
      <c r="A14" s="88" t="s">
        <v>177</v>
      </c>
      <c r="B14" s="88">
        <v>370.56056039034598</v>
      </c>
      <c r="C14" s="88">
        <v>34.715662488668798</v>
      </c>
      <c r="D14" s="68">
        <f t="shared" si="4"/>
        <v>384.46341174265757</v>
      </c>
      <c r="E14" s="69">
        <f t="shared" si="5"/>
        <v>34.715662488668798</v>
      </c>
      <c r="F14">
        <v>11.7939599887684</v>
      </c>
      <c r="G14">
        <v>1.3409590742478801</v>
      </c>
      <c r="H14">
        <v>0.82396808345439976</v>
      </c>
      <c r="I14" s="88">
        <v>31.126896937662199</v>
      </c>
      <c r="J14" s="88">
        <v>0.95753048138165198</v>
      </c>
      <c r="K14" s="73">
        <f t="shared" si="6"/>
        <v>32.294729317684457</v>
      </c>
      <c r="L14" s="74">
        <f t="shared" si="7"/>
        <v>0.95753048138165198</v>
      </c>
      <c r="M14">
        <v>8.3312260047175998E-2</v>
      </c>
      <c r="N14">
        <v>1.2352325982502001E-2</v>
      </c>
      <c r="O14">
        <v>0.20748034036420457</v>
      </c>
    </row>
    <row r="15" spans="1:26" x14ac:dyDescent="0.25">
      <c r="A15" s="88" t="s">
        <v>178</v>
      </c>
      <c r="B15" s="88">
        <v>529.93065483536395</v>
      </c>
      <c r="C15" s="88">
        <v>62.396171613330701</v>
      </c>
      <c r="D15" s="68">
        <f t="shared" si="4"/>
        <v>549.81282231009004</v>
      </c>
      <c r="E15" s="69">
        <f t="shared" si="5"/>
        <v>62.396171613330701</v>
      </c>
      <c r="F15">
        <v>16.7942653239447</v>
      </c>
      <c r="G15">
        <v>2.2068428642148299</v>
      </c>
      <c r="H15">
        <v>0.89604227566044226</v>
      </c>
      <c r="I15" s="88">
        <v>31.1648496479567</v>
      </c>
      <c r="J15" s="88">
        <v>0.95641225517513195</v>
      </c>
      <c r="K15" s="73">
        <f t="shared" si="6"/>
        <v>32.334105954176302</v>
      </c>
      <c r="L15" s="74">
        <f t="shared" si="7"/>
        <v>0.95641225517513195</v>
      </c>
      <c r="M15">
        <v>5.8735610345818999E-2</v>
      </c>
      <c r="N15">
        <v>7.6985293434459999E-3</v>
      </c>
      <c r="O15">
        <v>0.23413902900664013</v>
      </c>
    </row>
    <row r="16" spans="1:26" x14ac:dyDescent="0.25">
      <c r="A16" s="88" t="s">
        <v>179</v>
      </c>
      <c r="B16" s="88">
        <v>616.23008932963103</v>
      </c>
      <c r="C16" s="88">
        <v>100.827919889556</v>
      </c>
      <c r="D16" s="68">
        <f t="shared" si="4"/>
        <v>639.35007630759424</v>
      </c>
      <c r="E16" s="69">
        <f t="shared" si="5"/>
        <v>100.827919889556</v>
      </c>
      <c r="F16">
        <v>19.352280437975999</v>
      </c>
      <c r="G16">
        <v>3.7949390503792899</v>
      </c>
      <c r="H16">
        <v>0.83438262346033498</v>
      </c>
      <c r="I16" s="88">
        <v>31.7278813136545</v>
      </c>
      <c r="J16" s="88">
        <v>0.97916306197069303</v>
      </c>
      <c r="K16" s="73">
        <f t="shared" si="6"/>
        <v>32.918261685388778</v>
      </c>
      <c r="L16" s="74">
        <f t="shared" si="7"/>
        <v>0.97916306197069303</v>
      </c>
      <c r="M16">
        <v>5.1746485569202999E-2</v>
      </c>
      <c r="N16">
        <v>5.9104579074420001E-3</v>
      </c>
      <c r="O16">
        <v>0.27019274291506573</v>
      </c>
    </row>
    <row r="17" spans="1:21" x14ac:dyDescent="0.25">
      <c r="A17" s="88" t="s">
        <v>180</v>
      </c>
      <c r="B17" s="88">
        <v>618.24480173570498</v>
      </c>
      <c r="C17" s="88">
        <v>67.979854335609801</v>
      </c>
      <c r="D17" s="68">
        <f t="shared" si="4"/>
        <v>641.44037756497437</v>
      </c>
      <c r="E17" s="69">
        <f t="shared" si="5"/>
        <v>67.979854335609801</v>
      </c>
      <c r="F17">
        <v>19.211736071112501</v>
      </c>
      <c r="G17">
        <v>2.1690631730715602</v>
      </c>
      <c r="H17">
        <v>0.97389955427676955</v>
      </c>
      <c r="I17" s="88">
        <v>32.024408898052201</v>
      </c>
      <c r="J17" s="88">
        <v>0.98407155694724602</v>
      </c>
      <c r="K17" s="73">
        <f t="shared" si="6"/>
        <v>33.225914519930207</v>
      </c>
      <c r="L17" s="74">
        <f t="shared" si="7"/>
        <v>0.98407155694724602</v>
      </c>
      <c r="M17">
        <v>5.1867987784997002E-2</v>
      </c>
      <c r="N17">
        <v>5.9041407752390002E-3</v>
      </c>
      <c r="O17">
        <v>0.2699530588879212</v>
      </c>
    </row>
    <row r="18" spans="1:21" x14ac:dyDescent="0.25">
      <c r="A18" s="88" t="s">
        <v>181</v>
      </c>
      <c r="B18" s="88">
        <v>78.260035254274101</v>
      </c>
      <c r="C18" s="88">
        <v>17.835755884269901</v>
      </c>
      <c r="D18" s="68">
        <f t="shared" si="4"/>
        <v>81.196229100215788</v>
      </c>
      <c r="E18" s="69">
        <f t="shared" si="5"/>
        <v>17.835755884269901</v>
      </c>
      <c r="F18">
        <v>2.6600973082886701</v>
      </c>
      <c r="G18">
        <v>0.76242132285168496</v>
      </c>
      <c r="H18">
        <v>0.79515898426371778</v>
      </c>
      <c r="I18" s="88">
        <v>29.092407409428802</v>
      </c>
      <c r="J18" s="88">
        <v>1.26027334947861</v>
      </c>
      <c r="K18" s="73">
        <f t="shared" si="6"/>
        <v>30.183908931523092</v>
      </c>
      <c r="L18" s="74">
        <f t="shared" si="7"/>
        <v>1.26027334947861</v>
      </c>
      <c r="M18">
        <v>0.36881449228970098</v>
      </c>
      <c r="N18">
        <v>7.5864448699797998E-2</v>
      </c>
      <c r="O18">
        <v>0.21059825265764875</v>
      </c>
    </row>
    <row r="19" spans="1:21" x14ac:dyDescent="0.25">
      <c r="A19" s="88" t="s">
        <v>182</v>
      </c>
      <c r="B19" s="88">
        <v>573.77091252046</v>
      </c>
      <c r="C19" s="88">
        <v>58.258377577420298</v>
      </c>
      <c r="D19" s="68">
        <f t="shared" si="4"/>
        <v>595.2978977415778</v>
      </c>
      <c r="E19" s="69">
        <f t="shared" si="5"/>
        <v>58.258377577420298</v>
      </c>
      <c r="F19">
        <v>18.098291069670601</v>
      </c>
      <c r="G19">
        <v>4.1756075239512098</v>
      </c>
      <c r="H19">
        <v>0.44008620489965805</v>
      </c>
      <c r="I19" s="88">
        <v>32.017889202106701</v>
      </c>
      <c r="J19" s="88">
        <v>0.94426150668748698</v>
      </c>
      <c r="K19" s="73">
        <f t="shared" si="6"/>
        <v>33.2191502152128</v>
      </c>
      <c r="L19" s="74">
        <f t="shared" si="7"/>
        <v>0.94426150668748698</v>
      </c>
      <c r="M19">
        <v>5.5415076769862001E-2</v>
      </c>
      <c r="N19">
        <v>6.2023431453640003E-3</v>
      </c>
      <c r="O19">
        <v>0.26349461113696332</v>
      </c>
    </row>
    <row r="20" spans="1:21" x14ac:dyDescent="0.25">
      <c r="A20" s="88" t="s">
        <v>183</v>
      </c>
      <c r="B20" s="88">
        <v>1051.08684522311</v>
      </c>
      <c r="C20" s="88">
        <v>165.57754758019499</v>
      </c>
      <c r="D20" s="68">
        <f t="shared" si="4"/>
        <v>1090.5219760209307</v>
      </c>
      <c r="E20" s="69">
        <f t="shared" si="5"/>
        <v>165.57754758019499</v>
      </c>
      <c r="F20">
        <v>33.860183369760598</v>
      </c>
      <c r="G20">
        <v>5.4431769110845298</v>
      </c>
      <c r="H20">
        <v>0.97994048653089094</v>
      </c>
      <c r="I20" s="88">
        <v>31.5335208529219</v>
      </c>
      <c r="J20" s="88">
        <v>1.04900318902894</v>
      </c>
      <c r="K20" s="73">
        <f t="shared" si="6"/>
        <v>32.716609124839927</v>
      </c>
      <c r="L20" s="74">
        <f t="shared" si="7"/>
        <v>1.04900318902894</v>
      </c>
      <c r="M20">
        <v>3.0011201092993E-2</v>
      </c>
      <c r="N20">
        <v>4.8234518164739998E-3</v>
      </c>
      <c r="O20">
        <v>0.20698066433001275</v>
      </c>
    </row>
    <row r="21" spans="1:21" x14ac:dyDescent="0.25">
      <c r="A21" s="88" t="s">
        <v>184</v>
      </c>
      <c r="B21" s="88">
        <v>563.99280398099302</v>
      </c>
      <c r="C21" s="88">
        <v>55.292726124806599</v>
      </c>
      <c r="D21" s="68">
        <f t="shared" si="4"/>
        <v>585.15292989741909</v>
      </c>
      <c r="E21" s="69">
        <f t="shared" si="5"/>
        <v>55.292726124806599</v>
      </c>
      <c r="F21">
        <v>17.726934300538002</v>
      </c>
      <c r="G21">
        <v>1.7960471913671801</v>
      </c>
      <c r="H21">
        <v>0.96763224317949081</v>
      </c>
      <c r="I21" s="88">
        <v>31.8758701248635</v>
      </c>
      <c r="J21" s="88">
        <v>0.90824542723322998</v>
      </c>
      <c r="K21" s="73">
        <f t="shared" si="6"/>
        <v>33.071802804813949</v>
      </c>
      <c r="L21" s="74">
        <f t="shared" si="7"/>
        <v>0.90824542723322998</v>
      </c>
      <c r="M21">
        <v>5.6511297475260999E-2</v>
      </c>
      <c r="N21">
        <v>6.5766776641140003E-3</v>
      </c>
      <c r="O21">
        <v>0.24483296564853491</v>
      </c>
    </row>
    <row r="22" spans="1:21" x14ac:dyDescent="0.25">
      <c r="A22" s="88" t="s">
        <v>185</v>
      </c>
      <c r="B22" s="88">
        <v>523.93476215997396</v>
      </c>
      <c r="C22" s="88">
        <v>49.360170218911698</v>
      </c>
      <c r="D22" s="68">
        <f t="shared" si="4"/>
        <v>543.59197314040239</v>
      </c>
      <c r="E22" s="69">
        <f t="shared" si="5"/>
        <v>49.360170218911698</v>
      </c>
      <c r="F22">
        <v>16.5502733740135</v>
      </c>
      <c r="G22">
        <v>2.1513558583640999</v>
      </c>
      <c r="H22">
        <v>0.72475689022883472</v>
      </c>
      <c r="I22" s="88">
        <v>31.939721549608201</v>
      </c>
      <c r="J22" s="88">
        <v>0.90353247786736901</v>
      </c>
      <c r="K22" s="73">
        <f t="shared" si="6"/>
        <v>33.138049834924544</v>
      </c>
      <c r="L22" s="74">
        <f t="shared" si="7"/>
        <v>0.90353247786736901</v>
      </c>
      <c r="M22">
        <v>6.0804920605783998E-2</v>
      </c>
      <c r="N22">
        <v>5.9490685830769999E-3</v>
      </c>
      <c r="O22">
        <v>0.28913614910689117</v>
      </c>
    </row>
    <row r="23" spans="1:21" x14ac:dyDescent="0.25">
      <c r="A23" s="88" t="s">
        <v>186</v>
      </c>
      <c r="B23" s="88">
        <v>77.972796627277702</v>
      </c>
      <c r="C23" s="88">
        <v>3.91911673397655</v>
      </c>
      <c r="D23" s="68">
        <f t="shared" si="4"/>
        <v>80.898213730196417</v>
      </c>
      <c r="E23" s="69">
        <f t="shared" si="5"/>
        <v>3.91911673397655</v>
      </c>
      <c r="F23">
        <v>2.7337553163531401</v>
      </c>
      <c r="G23">
        <v>0.16720861597471501</v>
      </c>
      <c r="H23">
        <v>0.82176204172032141</v>
      </c>
      <c r="I23" s="88">
        <v>28.718093573194601</v>
      </c>
      <c r="J23" s="88">
        <v>0.92182780803330699</v>
      </c>
      <c r="K23" s="73">
        <f t="shared" si="6"/>
        <v>29.795551426910382</v>
      </c>
      <c r="L23" s="74">
        <f t="shared" si="7"/>
        <v>0.92182780803330699</v>
      </c>
      <c r="M23">
        <v>0.36759246598572898</v>
      </c>
      <c r="N23">
        <v>2.2575987729323E-2</v>
      </c>
      <c r="O23">
        <v>0.52265371306846609</v>
      </c>
    </row>
    <row r="24" spans="1:21" x14ac:dyDescent="0.25">
      <c r="A24" s="88" t="s">
        <v>187</v>
      </c>
      <c r="B24" s="88">
        <v>276.92138754874497</v>
      </c>
      <c r="C24" s="88">
        <v>288.14188522818802</v>
      </c>
      <c r="D24" s="68">
        <f t="shared" si="4"/>
        <v>287.31104392046058</v>
      </c>
      <c r="E24" s="69">
        <f t="shared" si="5"/>
        <v>288.14188522818802</v>
      </c>
      <c r="F24">
        <v>8.8774230261809102</v>
      </c>
      <c r="G24">
        <v>8.9912920307611603</v>
      </c>
      <c r="H24">
        <v>0.97338644438004318</v>
      </c>
      <c r="I24" s="88">
        <v>30.323979274178299</v>
      </c>
      <c r="J24" s="88">
        <v>1.0781542255673999</v>
      </c>
      <c r="K24" s="73">
        <f t="shared" si="6"/>
        <v>31.4616874420831</v>
      </c>
      <c r="L24" s="74">
        <f t="shared" si="7"/>
        <v>1.0781542255673999</v>
      </c>
      <c r="M24">
        <v>0.11153307832617</v>
      </c>
      <c r="N24">
        <v>1.0511083475269E-2</v>
      </c>
      <c r="O24">
        <v>0.37726880987199407</v>
      </c>
    </row>
    <row r="25" spans="1:21" x14ac:dyDescent="0.25">
      <c r="A25" s="88" t="s">
        <v>190</v>
      </c>
      <c r="B25" s="88">
        <v>193.845291072122</v>
      </c>
      <c r="C25" s="88">
        <v>18.4364922170701</v>
      </c>
      <c r="D25" s="68">
        <f t="shared" si="4"/>
        <v>201.11806253026742</v>
      </c>
      <c r="E25" s="69">
        <f t="shared" si="5"/>
        <v>18.4364922170701</v>
      </c>
      <c r="F25">
        <v>6.4632797903724102</v>
      </c>
      <c r="G25">
        <v>0.67844257694834897</v>
      </c>
      <c r="H25">
        <v>0.90607239772951864</v>
      </c>
      <c r="I25" s="88">
        <v>30.406250490561799</v>
      </c>
      <c r="J25" s="88">
        <v>1.4080229975971601</v>
      </c>
      <c r="K25" s="73">
        <f t="shared" si="6"/>
        <v>31.54704534554077</v>
      </c>
      <c r="L25" s="74">
        <f t="shared" si="7"/>
        <v>1.4080229975971601</v>
      </c>
      <c r="M25">
        <v>0.15649045184178401</v>
      </c>
      <c r="N25">
        <v>1.6466793652770002E-2</v>
      </c>
      <c r="O25">
        <v>0.44007396933413823</v>
      </c>
    </row>
    <row r="26" spans="1:21" x14ac:dyDescent="0.25">
      <c r="A26" s="88" t="s">
        <v>191</v>
      </c>
      <c r="B26" s="88">
        <v>954.95654065635995</v>
      </c>
      <c r="C26" s="88">
        <v>124.898207872469</v>
      </c>
      <c r="D26" s="68">
        <f t="shared" si="4"/>
        <v>990.7850131162395</v>
      </c>
      <c r="E26" s="69">
        <f t="shared" si="5"/>
        <v>124.898207872469</v>
      </c>
      <c r="F26">
        <v>30.254692645468602</v>
      </c>
      <c r="G26">
        <v>4.6642568183855104</v>
      </c>
      <c r="H26">
        <v>0.84836528609529704</v>
      </c>
      <c r="I26" s="88">
        <v>31.5525474085246</v>
      </c>
      <c r="J26" s="88">
        <v>0.94931731289361498</v>
      </c>
      <c r="K26" s="73">
        <f t="shared" si="6"/>
        <v>32.736349526983695</v>
      </c>
      <c r="L26" s="74">
        <f t="shared" si="7"/>
        <v>0.94931731289361498</v>
      </c>
      <c r="M26">
        <v>3.2953689612950997E-2</v>
      </c>
      <c r="N26">
        <v>4.4103841430139998E-3</v>
      </c>
      <c r="O26">
        <v>0.22480429381761666</v>
      </c>
    </row>
    <row r="27" spans="1:21" x14ac:dyDescent="0.25">
      <c r="A27" s="88" t="s">
        <v>192</v>
      </c>
      <c r="B27" s="88">
        <v>549.39371194896705</v>
      </c>
      <c r="C27" s="88">
        <v>89.683731046407601</v>
      </c>
      <c r="D27" s="68">
        <f t="shared" si="4"/>
        <v>570.0061028172106</v>
      </c>
      <c r="E27" s="69">
        <f t="shared" si="5"/>
        <v>89.683731046407601</v>
      </c>
      <c r="F27">
        <v>17.507985968384901</v>
      </c>
      <c r="G27">
        <v>2.9449158506678899</v>
      </c>
      <c r="H27">
        <v>0.97049495806980113</v>
      </c>
      <c r="I27" s="88">
        <v>31.153855708677199</v>
      </c>
      <c r="J27" s="88">
        <v>1.48662573661244</v>
      </c>
      <c r="K27" s="73">
        <f t="shared" si="6"/>
        <v>32.322699539528621</v>
      </c>
      <c r="L27" s="74">
        <f t="shared" si="7"/>
        <v>1.48662573661244</v>
      </c>
      <c r="M27">
        <v>5.6901776345910003E-2</v>
      </c>
      <c r="N27">
        <v>9.6432328944650002E-3</v>
      </c>
      <c r="O27">
        <v>0.28157429908862486</v>
      </c>
    </row>
    <row r="28" spans="1:21" x14ac:dyDescent="0.25">
      <c r="A28" s="88" t="s">
        <v>193</v>
      </c>
      <c r="B28" s="88">
        <v>49.753030591787699</v>
      </c>
      <c r="C28" s="88">
        <v>9.4308270463662005</v>
      </c>
      <c r="D28" s="68">
        <f t="shared" si="4"/>
        <v>51.619686309050202</v>
      </c>
      <c r="E28" s="69">
        <f t="shared" si="5"/>
        <v>9.4308270463662005</v>
      </c>
      <c r="F28">
        <v>1.81799395502494</v>
      </c>
      <c r="G28">
        <v>0.30408504487466598</v>
      </c>
      <c r="H28">
        <v>0.88241399334844084</v>
      </c>
      <c r="I28" s="88">
        <v>27.196258060817101</v>
      </c>
      <c r="J28" s="88">
        <v>0.92571807956574703</v>
      </c>
      <c r="K28" s="73">
        <f t="shared" si="6"/>
        <v>28.216619031667186</v>
      </c>
      <c r="L28" s="74">
        <f t="shared" si="7"/>
        <v>0.92571807956574703</v>
      </c>
      <c r="M28">
        <v>0.54652200751392199</v>
      </c>
      <c r="N28">
        <v>5.9169171158002999E-2</v>
      </c>
      <c r="O28">
        <v>0.31439943830204758</v>
      </c>
    </row>
    <row r="29" spans="1:21" x14ac:dyDescent="0.25">
      <c r="A29" s="88" t="s">
        <v>194</v>
      </c>
      <c r="B29" s="88">
        <v>365.29234009765099</v>
      </c>
      <c r="C29" s="88">
        <v>191.308686870212</v>
      </c>
      <c r="D29" s="68">
        <f t="shared" si="4"/>
        <v>378.99753608279826</v>
      </c>
      <c r="E29" s="69">
        <f t="shared" si="5"/>
        <v>191.308686870212</v>
      </c>
      <c r="F29">
        <v>12.192986342345201</v>
      </c>
      <c r="G29">
        <v>5.3284061955267399</v>
      </c>
      <c r="H29">
        <v>0.83443615263768611</v>
      </c>
      <c r="I29" s="88">
        <v>30.348458182401899</v>
      </c>
      <c r="J29" s="88">
        <v>1.3876292413301199</v>
      </c>
      <c r="K29" s="73">
        <f t="shared" si="6"/>
        <v>31.487084760571253</v>
      </c>
      <c r="L29" s="74">
        <f t="shared" si="7"/>
        <v>1.3876292413301199</v>
      </c>
      <c r="M29">
        <v>8.3120894609981996E-2</v>
      </c>
      <c r="N29">
        <v>1.1487013336409E-2</v>
      </c>
      <c r="O29">
        <v>0.3308566700680709</v>
      </c>
    </row>
    <row r="30" spans="1:21" x14ac:dyDescent="0.25">
      <c r="A30" s="88" t="s">
        <v>195</v>
      </c>
      <c r="B30" s="88">
        <v>296.46203315087803</v>
      </c>
      <c r="C30" s="88">
        <v>55.711773978098201</v>
      </c>
      <c r="D30" s="68">
        <f t="shared" si="4"/>
        <v>307.58482391457665</v>
      </c>
      <c r="E30" s="69">
        <f t="shared" si="5"/>
        <v>55.711773978098201</v>
      </c>
      <c r="F30">
        <v>9.5801102899021</v>
      </c>
      <c r="G30">
        <v>1.8028233747345099</v>
      </c>
      <c r="H30">
        <v>0.99860844245326508</v>
      </c>
      <c r="I30" s="88">
        <v>30.804543082907902</v>
      </c>
      <c r="J30" s="88">
        <v>0.93763293334664599</v>
      </c>
      <c r="K30" s="73">
        <f t="shared" si="6"/>
        <v>31.960281251606716</v>
      </c>
      <c r="L30" s="74">
        <f t="shared" si="7"/>
        <v>0.93763293334664599</v>
      </c>
      <c r="M30">
        <v>0.104908318982485</v>
      </c>
      <c r="N30">
        <v>1.3971057028686999E-2</v>
      </c>
      <c r="O30">
        <v>0.22855921952442945</v>
      </c>
    </row>
    <row r="31" spans="1:21" x14ac:dyDescent="0.25">
      <c r="A31" s="88" t="s">
        <v>196</v>
      </c>
      <c r="B31" s="88">
        <v>764.77683060320999</v>
      </c>
      <c r="C31" s="88">
        <v>208.825578426015</v>
      </c>
      <c r="D31" s="68">
        <f t="shared" si="4"/>
        <v>793.4700584587813</v>
      </c>
      <c r="E31" s="69">
        <f t="shared" si="5"/>
        <v>208.825578426015</v>
      </c>
      <c r="F31">
        <v>24.6327612734251</v>
      </c>
      <c r="G31">
        <v>6.1686938734080998</v>
      </c>
      <c r="H31">
        <v>0.91713052805493112</v>
      </c>
      <c r="I31" s="88">
        <v>30.797149484604901</v>
      </c>
      <c r="J31" s="88">
        <v>0.98515337319708696</v>
      </c>
      <c r="K31" s="73">
        <f t="shared" si="6"/>
        <v>31.952610257085254</v>
      </c>
      <c r="L31" s="74">
        <f t="shared" si="7"/>
        <v>0.98515337319708696</v>
      </c>
      <c r="M31">
        <v>4.0569775099489003E-2</v>
      </c>
      <c r="N31">
        <v>5.4290896667239996E-3</v>
      </c>
      <c r="O31">
        <v>0.23903908258734069</v>
      </c>
    </row>
    <row r="32" spans="1:21" x14ac:dyDescent="0.25">
      <c r="A32" s="46"/>
      <c r="B32" s="81"/>
      <c r="C32" s="82"/>
      <c r="D32" s="83"/>
      <c r="E32" s="84"/>
      <c r="F32" s="40" t="s">
        <v>35</v>
      </c>
      <c r="G32" s="41"/>
      <c r="H32" s="42"/>
      <c r="I32" s="81" t="s">
        <v>8</v>
      </c>
      <c r="J32" s="82"/>
      <c r="K32" s="85" t="s">
        <v>9</v>
      </c>
      <c r="L32" s="86"/>
      <c r="M32" s="43" t="s">
        <v>35</v>
      </c>
      <c r="N32" s="44"/>
      <c r="O32" s="45"/>
      <c r="P32" s="81" t="s">
        <v>8</v>
      </c>
      <c r="Q32" s="82"/>
      <c r="R32" s="82" t="s">
        <v>9</v>
      </c>
      <c r="S32" s="43" t="s">
        <v>35</v>
      </c>
      <c r="T32" s="44">
        <v>1101</v>
      </c>
      <c r="U32" s="45">
        <f>T32*SQRT(((8.7/T32)^2)+(((0.00000008/0.00001867))^2)+(($C$2/$B$2)^2))</f>
        <v>13.723634542526538</v>
      </c>
    </row>
    <row r="33" spans="1:22" x14ac:dyDescent="0.25">
      <c r="A33" s="88" t="s">
        <v>197</v>
      </c>
      <c r="B33" s="88">
        <v>10913.0320878687</v>
      </c>
      <c r="C33" s="88">
        <v>4452.8377622134303</v>
      </c>
      <c r="D33" s="68">
        <f t="shared" ref="D33:D35" si="8">IF(ISNUMBER(B33),(B33*(EXP(B$2*0.00001867)-1)/(EXP(B$3*0.00001867)-1)),"&lt; DL")</f>
        <v>11322.471945042982</v>
      </c>
      <c r="E33" s="69">
        <f t="shared" ref="E33:E35" si="9">C33</f>
        <v>4452.8377622134303</v>
      </c>
      <c r="F33">
        <v>244.884602026387</v>
      </c>
      <c r="G33">
        <v>101.182816799904</v>
      </c>
      <c r="H33">
        <v>0.98752057431385187</v>
      </c>
      <c r="I33" s="88">
        <v>46.034823243603903</v>
      </c>
      <c r="J33" s="88">
        <v>1.49766781080794</v>
      </c>
      <c r="K33" s="73">
        <f t="shared" ref="K33:K35" si="10">IF(ISNUMBER(I33),(I33*(EXP(B$2*0.00001867)-1)/(EXP(B$3*0.00001867)-1)),"&lt; DL")</f>
        <v>47.761977649651797</v>
      </c>
      <c r="L33" s="74">
        <f t="shared" ref="L33:L35" si="11">J33</f>
        <v>1.49766781080794</v>
      </c>
      <c r="M33">
        <v>4.2149685893499997E-3</v>
      </c>
      <c r="N33">
        <v>1.725525135993E-3</v>
      </c>
      <c r="O33">
        <v>7.9469790499265822E-2</v>
      </c>
      <c r="P33" s="88">
        <v>2.1694802518616E-2</v>
      </c>
      <c r="Q33" s="88">
        <v>8.4955171895100001E-4</v>
      </c>
      <c r="R33" s="90">
        <f t="shared" ref="R33:R35" si="12">IF(ISNUMBER(P33),(P33*((EXP(B$3*0.00001867)-1)/(EXP(B$2*0.00001867)-1))),"&lt; DL")</f>
        <v>2.0910281533467058E-2</v>
      </c>
      <c r="S33" s="90">
        <f t="shared" ref="S33:S35" si="13">Q33</f>
        <v>8.4955171895100001E-4</v>
      </c>
      <c r="T33" s="91">
        <f t="shared" ref="T33:T35" si="14">LN(R33+1)/0.00001867</f>
        <v>1108.4446808072973</v>
      </c>
      <c r="U33" s="91">
        <f t="shared" ref="U33:U35" si="15">Q33/P33*T33</f>
        <v>43.405838017372545</v>
      </c>
      <c r="V33" s="92">
        <f t="shared" ref="V33:V35" si="16">U33/T33</f>
        <v>3.9159228032705613E-2</v>
      </c>
    </row>
    <row r="34" spans="1:22" x14ac:dyDescent="0.25">
      <c r="A34" s="88" t="s">
        <v>208</v>
      </c>
      <c r="B34" s="88">
        <v>2802.89164068018</v>
      </c>
      <c r="C34" s="88">
        <v>579.19962774451199</v>
      </c>
      <c r="D34" s="68">
        <f t="shared" si="8"/>
        <v>2908.0517413556659</v>
      </c>
      <c r="E34" s="69">
        <f t="shared" si="9"/>
        <v>579.19962774451199</v>
      </c>
      <c r="F34">
        <v>59.531010277486502</v>
      </c>
      <c r="G34">
        <v>12.0690360346302</v>
      </c>
      <c r="H34">
        <v>0.98108664826080094</v>
      </c>
      <c r="I34" s="88">
        <v>45.188534204348102</v>
      </c>
      <c r="J34" s="88">
        <v>1.4552870743013899</v>
      </c>
      <c r="K34" s="73">
        <f t="shared" si="10"/>
        <v>46.883937172246533</v>
      </c>
      <c r="L34" s="74">
        <f t="shared" si="11"/>
        <v>1.4552870743013899</v>
      </c>
      <c r="M34">
        <v>1.5282112341437001E-2</v>
      </c>
      <c r="N34">
        <v>3.2887106479439999E-3</v>
      </c>
      <c r="O34">
        <v>0.14965048934706593</v>
      </c>
      <c r="P34" s="88">
        <v>2.2188353138305E-2</v>
      </c>
      <c r="Q34" s="88">
        <v>8.4800678711099997E-4</v>
      </c>
      <c r="R34" s="90">
        <f t="shared" si="12"/>
        <v>2.1385984522690325E-2</v>
      </c>
      <c r="S34" s="90">
        <f t="shared" si="13"/>
        <v>8.4800678711099997E-4</v>
      </c>
      <c r="T34" s="91">
        <f t="shared" si="14"/>
        <v>1133.3965349285838</v>
      </c>
      <c r="U34" s="91">
        <f t="shared" si="15"/>
        <v>43.316777415457636</v>
      </c>
      <c r="V34" s="92">
        <f t="shared" si="16"/>
        <v>3.821855465456056E-2</v>
      </c>
    </row>
    <row r="35" spans="1:22" x14ac:dyDescent="0.25">
      <c r="A35" s="88" t="s">
        <v>217</v>
      </c>
      <c r="B35" s="88">
        <v>6376.0009308381404</v>
      </c>
      <c r="C35" s="88">
        <v>2040.4905930101399</v>
      </c>
      <c r="D35" s="68">
        <f t="shared" si="8"/>
        <v>6615.218491040082</v>
      </c>
      <c r="E35" s="69">
        <f t="shared" si="9"/>
        <v>2040.4905930101399</v>
      </c>
      <c r="F35">
        <v>143.597151760625</v>
      </c>
      <c r="G35">
        <v>46.460402041604702</v>
      </c>
      <c r="H35">
        <v>0.9891202367456251</v>
      </c>
      <c r="I35" s="88">
        <v>45.623208362649699</v>
      </c>
      <c r="J35" s="88">
        <v>1.50878781391965</v>
      </c>
      <c r="K35" s="73">
        <f t="shared" si="10"/>
        <v>47.334919623592569</v>
      </c>
      <c r="L35" s="74">
        <f t="shared" si="11"/>
        <v>1.50878781391965</v>
      </c>
      <c r="M35">
        <v>7.1414058595259998E-3</v>
      </c>
      <c r="N35">
        <v>2.2976958124379999E-3</v>
      </c>
      <c r="O35">
        <v>0.10278589637084233</v>
      </c>
      <c r="P35" s="88">
        <v>2.1911127108512E-2</v>
      </c>
      <c r="Q35" s="88">
        <v>7.5263900968500002E-4</v>
      </c>
      <c r="R35" s="90">
        <f t="shared" si="12"/>
        <v>2.1118783457992792E-2</v>
      </c>
      <c r="S35" s="90">
        <f t="shared" si="13"/>
        <v>7.5263900968500002E-4</v>
      </c>
      <c r="T35" s="91">
        <f t="shared" si="14"/>
        <v>1119.3825777703114</v>
      </c>
      <c r="U35" s="91">
        <f t="shared" si="15"/>
        <v>38.450372298027524</v>
      </c>
      <c r="V35" s="92">
        <f t="shared" si="16"/>
        <v>3.4349625464616833E-2</v>
      </c>
    </row>
    <row r="36" spans="1:22" x14ac:dyDescent="0.25">
      <c r="A36" s="88" t="s">
        <v>218</v>
      </c>
      <c r="B36" s="88">
        <v>10652.016812789299</v>
      </c>
      <c r="C36" s="88">
        <v>4558.7876353872398</v>
      </c>
      <c r="D36" s="68">
        <f t="shared" ref="D36:D56" si="17">IF(ISNUMBER(B36),(B36*(EXP(B$2*0.00001867)-1)/(EXP(B$3*0.00001867)-1)),"&lt; DL")</f>
        <v>11051.663785998031</v>
      </c>
      <c r="E36" s="69">
        <f t="shared" ref="E36:E56" si="18">C36</f>
        <v>4558.7876353872398</v>
      </c>
      <c r="F36">
        <v>237.58436850980999</v>
      </c>
      <c r="G36">
        <v>102.839067415573</v>
      </c>
      <c r="H36">
        <v>0.98872895418262408</v>
      </c>
      <c r="I36" s="88">
        <v>46.438591921158199</v>
      </c>
      <c r="J36" s="88">
        <v>1.6016399207224099</v>
      </c>
      <c r="K36" s="73">
        <f t="shared" ref="K36:K56" si="19">IF(ISNUMBER(I36),(I36*(EXP(B$2*0.00001867)-1)/(EXP(B$3*0.00001867)-1)),"&lt; DL")</f>
        <v>48.180895095058894</v>
      </c>
      <c r="L36" s="74">
        <f t="shared" ref="L36:L56" si="20">J36</f>
        <v>1.6016399207224099</v>
      </c>
      <c r="M36">
        <v>4.3413103524400001E-3</v>
      </c>
      <c r="N36">
        <v>1.8642695867849999E-3</v>
      </c>
      <c r="O36">
        <v>8.0315239977030051E-2</v>
      </c>
      <c r="P36" s="88">
        <v>2.1596536366857998E-2</v>
      </c>
      <c r="Q36" s="88">
        <v>7.6044818787599996E-4</v>
      </c>
      <c r="R36" s="90">
        <f t="shared" ref="R36:R56" si="21">IF(ISNUMBER(P36),(P36*((EXP(B$3*0.00001867)-1)/(EXP(B$2*0.00001867)-1))),"&lt; DL")</f>
        <v>2.0815568853012511E-2</v>
      </c>
      <c r="S36" s="90">
        <f t="shared" ref="S36:S56" si="22">Q36</f>
        <v>7.6044818787599996E-4</v>
      </c>
      <c r="T36" s="91">
        <f t="shared" ref="T36:T56" si="23">LN(R36+1)/0.00001867</f>
        <v>1103.4753675101256</v>
      </c>
      <c r="U36" s="91">
        <f t="shared" ref="U36:U56" si="24">Q36/P36*T36</f>
        <v>38.855112196445276</v>
      </c>
      <c r="V36" s="92">
        <f t="shared" ref="V36:V56" si="25">U36/T36</f>
        <v>3.5211580920123019E-2</v>
      </c>
    </row>
    <row r="37" spans="1:22" x14ac:dyDescent="0.25">
      <c r="A37" s="88" t="s">
        <v>219</v>
      </c>
      <c r="B37" s="88">
        <v>10606.8353959755</v>
      </c>
      <c r="C37" s="88">
        <v>4554.37423699581</v>
      </c>
      <c r="D37" s="68">
        <f t="shared" si="17"/>
        <v>11004.78723324967</v>
      </c>
      <c r="E37" s="69">
        <f t="shared" si="18"/>
        <v>4554.37423699581</v>
      </c>
      <c r="F37">
        <v>231.370459022619</v>
      </c>
      <c r="G37">
        <v>100.16527974834</v>
      </c>
      <c r="H37">
        <v>0.99182165164083713</v>
      </c>
      <c r="I37" s="88">
        <v>47.0598047087053</v>
      </c>
      <c r="J37" s="88">
        <v>1.68083750527947</v>
      </c>
      <c r="K37" s="73">
        <f t="shared" si="19"/>
        <v>48.825414812610425</v>
      </c>
      <c r="L37" s="74">
        <f t="shared" si="20"/>
        <v>1.68083750527947</v>
      </c>
      <c r="M37">
        <v>4.4287579478989999E-3</v>
      </c>
      <c r="N37">
        <v>1.907229731319E-3</v>
      </c>
      <c r="O37">
        <v>8.2938188610941335E-2</v>
      </c>
      <c r="P37" s="88">
        <v>2.1265526637248001E-2</v>
      </c>
      <c r="Q37" s="88">
        <v>7.5780946008499996E-4</v>
      </c>
      <c r="R37" s="90">
        <f t="shared" si="21"/>
        <v>2.049652899862699E-2</v>
      </c>
      <c r="S37" s="90">
        <f t="shared" si="22"/>
        <v>7.5780946008499996E-4</v>
      </c>
      <c r="T37" s="91">
        <f t="shared" si="23"/>
        <v>1086.7328327127632</v>
      </c>
      <c r="U37" s="91">
        <f t="shared" si="24"/>
        <v>38.726359109876086</v>
      </c>
      <c r="V37" s="92">
        <f t="shared" si="25"/>
        <v>3.5635583967041085E-2</v>
      </c>
    </row>
    <row r="38" spans="1:22" x14ac:dyDescent="0.25">
      <c r="A38" s="88" t="s">
        <v>220</v>
      </c>
      <c r="B38" s="88">
        <v>5060.2880967760802</v>
      </c>
      <c r="C38" s="88">
        <v>1585.68892478212</v>
      </c>
      <c r="D38" s="68">
        <f t="shared" si="17"/>
        <v>5250.1421738943809</v>
      </c>
      <c r="E38" s="69">
        <f t="shared" si="18"/>
        <v>1585.68892478212</v>
      </c>
      <c r="F38">
        <v>100.156266573517</v>
      </c>
      <c r="G38">
        <v>29.996030388002499</v>
      </c>
      <c r="H38">
        <v>0.95574692146442808</v>
      </c>
      <c r="I38" s="88">
        <v>46.315858898286798</v>
      </c>
      <c r="J38" s="88">
        <v>1.72884253217095</v>
      </c>
      <c r="K38" s="73">
        <f t="shared" si="19"/>
        <v>48.05355732155995</v>
      </c>
      <c r="L38" s="74">
        <f t="shared" si="20"/>
        <v>1.72884253217095</v>
      </c>
      <c r="M38">
        <v>9.5717572914710003E-3</v>
      </c>
      <c r="N38">
        <v>2.9511136233000002E-3</v>
      </c>
      <c r="O38">
        <v>0.12106858399182711</v>
      </c>
      <c r="P38" s="88">
        <v>2.1607557259823999E-2</v>
      </c>
      <c r="Q38" s="88">
        <v>9.3009344320399998E-4</v>
      </c>
      <c r="R38" s="90">
        <f>IF(ISNUMBER(P38),(P38*((EXP(B$3*0.00001867)-1)/(EXP(B$2*0.00001867)-1))),"&lt; DL")</f>
        <v>2.0826191211730526E-2</v>
      </c>
      <c r="S38" s="90">
        <f t="shared" si="22"/>
        <v>9.3009344320399998E-4</v>
      </c>
      <c r="T38" s="91">
        <f t="shared" si="23"/>
        <v>1104.0327163493237</v>
      </c>
      <c r="U38" s="91">
        <f t="shared" si="24"/>
        <v>47.522891098314346</v>
      </c>
      <c r="V38" s="92">
        <f t="shared" si="25"/>
        <v>4.3044821402989812E-2</v>
      </c>
    </row>
    <row r="39" spans="1:22" x14ac:dyDescent="0.25">
      <c r="A39" s="88" t="s">
        <v>221</v>
      </c>
      <c r="B39" s="88">
        <v>10041.5563137546</v>
      </c>
      <c r="C39" s="88">
        <v>4197.3326606392702</v>
      </c>
      <c r="D39" s="68">
        <f t="shared" si="17"/>
        <v>10418.299765969092</v>
      </c>
      <c r="E39" s="69">
        <f t="shared" si="18"/>
        <v>4197.3326606392702</v>
      </c>
      <c r="F39">
        <v>211.32176925359701</v>
      </c>
      <c r="G39">
        <v>88.612725672895195</v>
      </c>
      <c r="H39">
        <v>0.99682863532856658</v>
      </c>
      <c r="I39" s="88">
        <v>48.047781527122503</v>
      </c>
      <c r="J39" s="88">
        <v>1.7309626725415399</v>
      </c>
      <c r="K39" s="73">
        <f t="shared" si="19"/>
        <v>49.850458972548047</v>
      </c>
      <c r="L39" s="74">
        <f t="shared" si="20"/>
        <v>1.7309626725415399</v>
      </c>
      <c r="M39">
        <v>4.7253993495089998E-3</v>
      </c>
      <c r="N39">
        <v>1.996180226011E-3</v>
      </c>
      <c r="O39">
        <v>8.5281166173524617E-2</v>
      </c>
      <c r="P39" s="88">
        <v>2.0782906439137001E-2</v>
      </c>
      <c r="Q39" s="88">
        <v>7.60248289408E-4</v>
      </c>
      <c r="R39" s="90">
        <f t="shared" si="21"/>
        <v>2.0031361168333119E-2</v>
      </c>
      <c r="S39" s="90">
        <f t="shared" si="22"/>
        <v>7.60248289408E-4</v>
      </c>
      <c r="T39" s="91">
        <f t="shared" si="23"/>
        <v>1062.3124299404142</v>
      </c>
      <c r="U39" s="91">
        <f t="shared" si="24"/>
        <v>38.859877950381211</v>
      </c>
      <c r="V39" s="92">
        <f t="shared" si="25"/>
        <v>3.6580460564281346E-2</v>
      </c>
    </row>
    <row r="40" spans="1:22" x14ac:dyDescent="0.25">
      <c r="A40" s="88" t="s">
        <v>222</v>
      </c>
      <c r="B40" s="88" t="s">
        <v>37</v>
      </c>
      <c r="C40" s="88">
        <v>50264.036587832299</v>
      </c>
      <c r="D40" s="68" t="str">
        <f t="shared" si="17"/>
        <v>&lt; DL</v>
      </c>
      <c r="E40" s="69">
        <f t="shared" si="18"/>
        <v>50264.036587832299</v>
      </c>
      <c r="F40" t="s">
        <v>37</v>
      </c>
      <c r="G40">
        <v>1235.8350291043901</v>
      </c>
      <c r="H40" t="e">
        <v>#VALUE!</v>
      </c>
      <c r="I40" s="88">
        <v>46.314041777487198</v>
      </c>
      <c r="J40" s="88">
        <v>1.60303988686832</v>
      </c>
      <c r="K40" s="73">
        <f t="shared" si="19"/>
        <v>48.051672025236378</v>
      </c>
      <c r="L40" s="74">
        <f t="shared" si="20"/>
        <v>1.60303988686832</v>
      </c>
      <c r="M40" t="s">
        <v>37</v>
      </c>
      <c r="N40">
        <v>8.1726153407999996E-4</v>
      </c>
      <c r="O40" t="e">
        <v>#VALUE!</v>
      </c>
      <c r="P40" s="88">
        <v>2.1536943807817E-2</v>
      </c>
      <c r="Q40" s="88">
        <v>8.0571564403999997E-4</v>
      </c>
      <c r="R40" s="90">
        <f t="shared" si="21"/>
        <v>2.0758131262337151E-2</v>
      </c>
      <c r="S40" s="90">
        <f t="shared" si="22"/>
        <v>8.0571564403999997E-4</v>
      </c>
      <c r="T40" s="91">
        <f t="shared" si="23"/>
        <v>1100.4615508468562</v>
      </c>
      <c r="U40" s="91">
        <f t="shared" si="24"/>
        <v>41.169215794676134</v>
      </c>
      <c r="V40" s="92">
        <f t="shared" si="25"/>
        <v>3.7410862526723002E-2</v>
      </c>
    </row>
    <row r="41" spans="1:22" x14ac:dyDescent="0.25">
      <c r="A41" s="88" t="s">
        <v>223</v>
      </c>
      <c r="B41" s="88" t="s">
        <v>37</v>
      </c>
      <c r="C41" s="88">
        <v>27853.301553109501</v>
      </c>
      <c r="D41" s="68" t="str">
        <f t="shared" si="17"/>
        <v>&lt; DL</v>
      </c>
      <c r="E41" s="69">
        <f t="shared" si="18"/>
        <v>27853.301553109501</v>
      </c>
      <c r="F41" t="s">
        <v>37</v>
      </c>
      <c r="G41">
        <v>487.65118419313501</v>
      </c>
      <c r="H41" t="e">
        <v>#VALUE!</v>
      </c>
      <c r="I41" s="88">
        <v>48.050828966719301</v>
      </c>
      <c r="J41" s="88">
        <v>1.6631652231671099</v>
      </c>
      <c r="K41" s="73">
        <f t="shared" si="19"/>
        <v>49.853620747301491</v>
      </c>
      <c r="L41" s="74">
        <f t="shared" si="20"/>
        <v>1.6631652231671099</v>
      </c>
      <c r="M41" t="s">
        <v>37</v>
      </c>
      <c r="N41">
        <v>1.01257259964E-3</v>
      </c>
      <c r="O41" t="e">
        <v>#VALUE!</v>
      </c>
      <c r="P41" s="88">
        <v>2.0813424405922001E-2</v>
      </c>
      <c r="Q41" s="88">
        <v>7.1491195935599995E-4</v>
      </c>
      <c r="R41" s="90">
        <f t="shared" si="21"/>
        <v>2.006077555349545E-2</v>
      </c>
      <c r="S41" s="90">
        <f t="shared" si="22"/>
        <v>7.1491195935599995E-4</v>
      </c>
      <c r="T41" s="91">
        <f t="shared" si="23"/>
        <v>1063.8569575311708</v>
      </c>
      <c r="U41" s="91">
        <f t="shared" si="24"/>
        <v>36.541995548157871</v>
      </c>
      <c r="V41" s="92">
        <f t="shared" si="25"/>
        <v>3.4348598549337583E-2</v>
      </c>
    </row>
    <row r="42" spans="1:22" x14ac:dyDescent="0.25">
      <c r="A42" s="88" t="s">
        <v>198</v>
      </c>
      <c r="B42" s="88" t="s">
        <v>37</v>
      </c>
      <c r="C42" s="88">
        <v>28289.995812508801</v>
      </c>
      <c r="D42" s="68" t="str">
        <f t="shared" si="17"/>
        <v>&lt; DL</v>
      </c>
      <c r="E42" s="69">
        <f t="shared" si="18"/>
        <v>28289.995812508801</v>
      </c>
      <c r="F42" t="s">
        <v>37</v>
      </c>
      <c r="G42">
        <v>593.86222462341198</v>
      </c>
      <c r="H42" t="e">
        <v>#VALUE!</v>
      </c>
      <c r="I42" s="88">
        <v>46.530035532128899</v>
      </c>
      <c r="J42" s="88">
        <v>1.64418413609369</v>
      </c>
      <c r="K42" s="73">
        <f t="shared" si="19"/>
        <v>48.27576952697045</v>
      </c>
      <c r="L42" s="74">
        <f t="shared" si="20"/>
        <v>1.64418413609369</v>
      </c>
      <c r="M42" t="s">
        <v>37</v>
      </c>
      <c r="N42">
        <v>1.077808840397E-3</v>
      </c>
      <c r="O42" t="e">
        <v>#VALUE!</v>
      </c>
      <c r="P42" s="88">
        <v>2.1515258319406001E-2</v>
      </c>
      <c r="Q42" s="88">
        <v>7.9667604522599999E-4</v>
      </c>
      <c r="R42" s="90">
        <f t="shared" si="21"/>
        <v>2.0737229958097316E-2</v>
      </c>
      <c r="S42" s="90">
        <f t="shared" si="22"/>
        <v>7.9667604522599999E-4</v>
      </c>
      <c r="T42" s="91">
        <f t="shared" si="23"/>
        <v>1099.3647932098459</v>
      </c>
      <c r="U42" s="91">
        <f t="shared" si="24"/>
        <v>40.707742510585838</v>
      </c>
      <c r="V42" s="92">
        <f t="shared" si="25"/>
        <v>3.7028421104636534E-2</v>
      </c>
    </row>
    <row r="43" spans="1:22" x14ac:dyDescent="0.25">
      <c r="A43" s="88" t="s">
        <v>199</v>
      </c>
      <c r="B43" s="88" t="s">
        <v>37</v>
      </c>
      <c r="C43" s="88">
        <v>8607.1027995883796</v>
      </c>
      <c r="D43" s="68" t="str">
        <f t="shared" si="17"/>
        <v>&lt; DL</v>
      </c>
      <c r="E43" s="69">
        <f t="shared" si="18"/>
        <v>8607.1027995883796</v>
      </c>
      <c r="F43" t="s">
        <v>37</v>
      </c>
      <c r="G43">
        <v>187.30181395260001</v>
      </c>
      <c r="H43" t="e">
        <v>#VALUE!</v>
      </c>
      <c r="I43" s="88">
        <v>46.9898357101223</v>
      </c>
      <c r="J43" s="88">
        <v>1.67904296834677</v>
      </c>
      <c r="K43" s="73">
        <f t="shared" si="19"/>
        <v>48.752820686880753</v>
      </c>
      <c r="L43" s="74">
        <f t="shared" si="20"/>
        <v>1.67904296834677</v>
      </c>
      <c r="M43" t="s">
        <v>37</v>
      </c>
      <c r="N43">
        <v>1.499202881816E-3</v>
      </c>
      <c r="O43" t="e">
        <v>#VALUE!</v>
      </c>
      <c r="P43" s="88">
        <v>2.1292906489329001E-2</v>
      </c>
      <c r="Q43" s="88">
        <v>8.6565553963100005E-4</v>
      </c>
      <c r="R43" s="90">
        <f t="shared" si="21"/>
        <v>2.0522918748654313E-2</v>
      </c>
      <c r="S43" s="90">
        <f t="shared" si="22"/>
        <v>8.6565553963100005E-4</v>
      </c>
      <c r="T43" s="91">
        <f t="shared" si="23"/>
        <v>1088.1179093737023</v>
      </c>
      <c r="U43" s="91">
        <f t="shared" si="24"/>
        <v>44.237046571969934</v>
      </c>
      <c r="V43" s="92">
        <f t="shared" si="25"/>
        <v>4.0654644309118894E-2</v>
      </c>
    </row>
    <row r="44" spans="1:22" x14ac:dyDescent="0.25">
      <c r="A44" s="88" t="s">
        <v>200</v>
      </c>
      <c r="B44" s="88">
        <v>7198.7418764737404</v>
      </c>
      <c r="C44" s="88">
        <v>2610.0922987936501</v>
      </c>
      <c r="D44" s="68">
        <f t="shared" si="17"/>
        <v>7468.8273872654127</v>
      </c>
      <c r="E44" s="69">
        <f t="shared" si="18"/>
        <v>2610.0922987936501</v>
      </c>
      <c r="F44">
        <v>156.42136324968601</v>
      </c>
      <c r="G44">
        <v>56.682572766319701</v>
      </c>
      <c r="H44">
        <v>0.99943423966507838</v>
      </c>
      <c r="I44" s="88">
        <v>46.216761099245701</v>
      </c>
      <c r="J44" s="88">
        <v>1.63582071675145</v>
      </c>
      <c r="K44" s="73">
        <f t="shared" si="19"/>
        <v>47.950741528439941</v>
      </c>
      <c r="L44" s="74">
        <f t="shared" si="20"/>
        <v>1.63582071675145</v>
      </c>
      <c r="M44">
        <v>6.4866135022459996E-3</v>
      </c>
      <c r="N44">
        <v>2.3506243170819999E-3</v>
      </c>
      <c r="O44">
        <v>9.7672205520632063E-2</v>
      </c>
      <c r="P44" s="88">
        <v>2.1596504946106002E-2</v>
      </c>
      <c r="Q44" s="88">
        <v>9.2662710295999997E-4</v>
      </c>
      <c r="R44" s="90">
        <f t="shared" si="21"/>
        <v>2.0815538568488386E-2</v>
      </c>
      <c r="S44" s="90">
        <f t="shared" si="22"/>
        <v>9.2662710295999997E-4</v>
      </c>
      <c r="T44" s="91">
        <f t="shared" si="23"/>
        <v>1103.473778490875</v>
      </c>
      <c r="U44" s="91">
        <f t="shared" si="24"/>
        <v>47.346027197779961</v>
      </c>
      <c r="V44" s="92">
        <f t="shared" si="25"/>
        <v>4.2906345506941723E-2</v>
      </c>
    </row>
    <row r="45" spans="1:22" x14ac:dyDescent="0.25">
      <c r="A45" s="88" t="s">
        <v>201</v>
      </c>
      <c r="B45" s="88">
        <v>11780.7443824689</v>
      </c>
      <c r="C45" s="88">
        <v>5506.4852965833497</v>
      </c>
      <c r="D45" s="68">
        <f t="shared" si="17"/>
        <v>12222.739444751065</v>
      </c>
      <c r="E45" s="69">
        <f t="shared" si="18"/>
        <v>5506.4852965833497</v>
      </c>
      <c r="F45">
        <v>244.156146269647</v>
      </c>
      <c r="G45">
        <v>111.29940880962501</v>
      </c>
      <c r="H45">
        <v>0.97526681052675157</v>
      </c>
      <c r="I45" s="88">
        <v>46.178033825347903</v>
      </c>
      <c r="J45" s="88">
        <v>1.64839009486818</v>
      </c>
      <c r="K45" s="73">
        <f t="shared" si="19"/>
        <v>47.910561267932572</v>
      </c>
      <c r="L45" s="74">
        <f t="shared" si="20"/>
        <v>1.64839009486818</v>
      </c>
      <c r="M45">
        <v>3.8529745907140002E-3</v>
      </c>
      <c r="N45">
        <v>1.8213033978E-3</v>
      </c>
      <c r="O45">
        <v>7.5515900546727049E-2</v>
      </c>
      <c r="P45" s="88">
        <v>2.1580624795068001E-2</v>
      </c>
      <c r="Q45" s="88">
        <v>7.9028271506000004E-4</v>
      </c>
      <c r="R45" s="90">
        <f t="shared" si="21"/>
        <v>2.0800232670741051E-2</v>
      </c>
      <c r="S45" s="90">
        <f t="shared" si="22"/>
        <v>7.9028271506000004E-4</v>
      </c>
      <c r="T45" s="91">
        <f t="shared" si="23"/>
        <v>1102.6706769235989</v>
      </c>
      <c r="U45" s="91">
        <f t="shared" si="24"/>
        <v>40.37981219966268</v>
      </c>
      <c r="V45" s="92">
        <f t="shared" si="25"/>
        <v>3.6620010892391301E-2</v>
      </c>
    </row>
    <row r="46" spans="1:22" x14ac:dyDescent="0.25">
      <c r="A46" s="88" t="s">
        <v>202</v>
      </c>
      <c r="B46" s="88">
        <v>10795.4190329301</v>
      </c>
      <c r="C46" s="88">
        <v>4810.35598537022</v>
      </c>
      <c r="D46" s="68">
        <f t="shared" si="17"/>
        <v>11200.446232647852</v>
      </c>
      <c r="E46" s="69">
        <f t="shared" si="18"/>
        <v>4810.35598537022</v>
      </c>
      <c r="F46">
        <v>230.918462586538</v>
      </c>
      <c r="G46">
        <v>101.62126631979601</v>
      </c>
      <c r="H46">
        <v>0.9876162621988509</v>
      </c>
      <c r="I46" s="88">
        <v>45.799465217968503</v>
      </c>
      <c r="J46" s="88">
        <v>1.6216908155645</v>
      </c>
      <c r="K46" s="73">
        <f t="shared" si="19"/>
        <v>47.517789359830878</v>
      </c>
      <c r="L46" s="74">
        <f t="shared" si="20"/>
        <v>1.6216908155645</v>
      </c>
      <c r="M46">
        <v>4.244031136802E-3</v>
      </c>
      <c r="N46">
        <v>1.8968064431420001E-3</v>
      </c>
      <c r="O46">
        <v>7.9225172858013074E-2</v>
      </c>
      <c r="P46" s="88">
        <v>2.1733019378086998E-2</v>
      </c>
      <c r="Q46" s="88">
        <v>8.6496247308800003E-4</v>
      </c>
      <c r="R46" s="90">
        <f t="shared" si="21"/>
        <v>2.0947116406251808E-2</v>
      </c>
      <c r="S46" s="90">
        <f t="shared" si="22"/>
        <v>8.6496247308800003E-4</v>
      </c>
      <c r="T46" s="91">
        <f t="shared" si="23"/>
        <v>1110.3771805470215</v>
      </c>
      <c r="U46" s="91">
        <f t="shared" si="24"/>
        <v>44.19241410674951</v>
      </c>
      <c r="V46" s="92">
        <f t="shared" si="25"/>
        <v>3.9799461733334929E-2</v>
      </c>
    </row>
    <row r="47" spans="1:22" x14ac:dyDescent="0.25">
      <c r="A47" s="88" t="s">
        <v>203</v>
      </c>
      <c r="B47" s="88">
        <v>9622.3651102467793</v>
      </c>
      <c r="C47" s="88">
        <v>4068.7353968238999</v>
      </c>
      <c r="D47" s="68">
        <f t="shared" si="17"/>
        <v>9983.3811656103317</v>
      </c>
      <c r="E47" s="69">
        <f t="shared" si="18"/>
        <v>4068.7353968238999</v>
      </c>
      <c r="F47">
        <v>213.74896602524899</v>
      </c>
      <c r="G47">
        <v>90.576179392396597</v>
      </c>
      <c r="H47">
        <v>0.99785546538354464</v>
      </c>
      <c r="I47" s="88">
        <v>45.504193364028097</v>
      </c>
      <c r="J47" s="88">
        <v>1.6239990437858101</v>
      </c>
      <c r="K47" s="73">
        <f t="shared" si="19"/>
        <v>47.211439368785079</v>
      </c>
      <c r="L47" s="74">
        <f t="shared" si="20"/>
        <v>1.6239990437858101</v>
      </c>
      <c r="M47">
        <v>4.6690325296630001E-3</v>
      </c>
      <c r="N47">
        <v>1.9947432107259998E-3</v>
      </c>
      <c r="O47">
        <v>8.3536111035148769E-2</v>
      </c>
      <c r="P47" s="88">
        <v>2.1975356457878001E-2</v>
      </c>
      <c r="Q47" s="88">
        <v>7.78189398807E-4</v>
      </c>
      <c r="R47" s="90">
        <f t="shared" si="21"/>
        <v>2.1180690164762858E-2</v>
      </c>
      <c r="S47" s="90">
        <f t="shared" si="22"/>
        <v>7.78189398807E-4</v>
      </c>
      <c r="T47" s="91">
        <f t="shared" si="23"/>
        <v>1122.6297397557346</v>
      </c>
      <c r="U47" s="91">
        <f t="shared" si="24"/>
        <v>39.754466051001792</v>
      </c>
      <c r="V47" s="92">
        <f t="shared" si="25"/>
        <v>3.5411912443769483E-2</v>
      </c>
    </row>
    <row r="48" spans="1:22" s="101" customFormat="1" x14ac:dyDescent="0.25">
      <c r="A48" s="101" t="s">
        <v>204</v>
      </c>
      <c r="B48" s="101">
        <v>111.408814661436</v>
      </c>
      <c r="C48" s="101">
        <v>5.1062602398024399</v>
      </c>
      <c r="D48" s="102">
        <f t="shared" si="17"/>
        <v>115.58869874824646</v>
      </c>
      <c r="E48" s="103">
        <f t="shared" si="18"/>
        <v>5.1062602398024399</v>
      </c>
      <c r="F48" s="101">
        <v>4.6036369610507304</v>
      </c>
      <c r="G48" s="101">
        <v>0.23998136366474601</v>
      </c>
      <c r="H48" s="101">
        <v>0.8792389979003179</v>
      </c>
      <c r="I48" s="101">
        <v>24.353210716802799</v>
      </c>
      <c r="J48" s="101">
        <v>2.65885823488225</v>
      </c>
      <c r="K48" s="106">
        <f t="shared" si="19"/>
        <v>25.266905007934522</v>
      </c>
      <c r="L48" s="107">
        <f t="shared" si="20"/>
        <v>2.65885823488225</v>
      </c>
      <c r="M48" s="101">
        <v>0.21915104922942799</v>
      </c>
      <c r="N48" s="101">
        <v>1.1438623720856999E-2</v>
      </c>
      <c r="O48" s="101">
        <v>0.47806974942700559</v>
      </c>
      <c r="P48" s="101">
        <v>4.0809867154633001E-2</v>
      </c>
      <c r="Q48" s="101">
        <v>6.119536963304E-3</v>
      </c>
      <c r="R48" s="119">
        <f t="shared" si="21"/>
        <v>3.9334112897064746E-2</v>
      </c>
      <c r="S48" s="119">
        <f t="shared" si="22"/>
        <v>6.119536963304E-3</v>
      </c>
      <c r="T48" s="120">
        <f t="shared" si="23"/>
        <v>2066.4291391812185</v>
      </c>
      <c r="U48" s="120">
        <f t="shared" si="24"/>
        <v>309.86598048340682</v>
      </c>
      <c r="V48" s="121">
        <f t="shared" si="25"/>
        <v>0.14995238627257504</v>
      </c>
    </row>
    <row r="49" spans="1:22" x14ac:dyDescent="0.25">
      <c r="A49" s="88" t="s">
        <v>205</v>
      </c>
      <c r="B49" s="88">
        <v>7682.4955528539203</v>
      </c>
      <c r="C49" s="88">
        <v>2933.0356102648002</v>
      </c>
      <c r="D49" s="68">
        <f t="shared" si="17"/>
        <v>7970.7307432735679</v>
      </c>
      <c r="E49" s="69">
        <f t="shared" si="18"/>
        <v>2933.0356102648002</v>
      </c>
      <c r="F49">
        <v>167.62109227410801</v>
      </c>
      <c r="G49">
        <v>63.874839854361198</v>
      </c>
      <c r="H49">
        <v>0.99812777212796944</v>
      </c>
      <c r="I49" s="88">
        <v>45.981658950173298</v>
      </c>
      <c r="J49" s="88">
        <v>1.6664029701957701</v>
      </c>
      <c r="K49" s="73">
        <f t="shared" si="19"/>
        <v>47.706818715269556</v>
      </c>
      <c r="L49" s="74">
        <f t="shared" si="20"/>
        <v>1.6664029701957701</v>
      </c>
      <c r="M49">
        <v>6.0614496865089998E-3</v>
      </c>
      <c r="N49">
        <v>2.3100462178389999E-3</v>
      </c>
      <c r="O49">
        <v>9.509358723364672E-2</v>
      </c>
      <c r="P49" s="88">
        <v>2.1766487207383001E-2</v>
      </c>
      <c r="Q49" s="88">
        <v>7.8214794130199996E-4</v>
      </c>
      <c r="R49" s="90">
        <f t="shared" si="21"/>
        <v>2.0979373981875875E-2</v>
      </c>
      <c r="S49" s="90">
        <f t="shared" si="22"/>
        <v>7.8214794130199996E-4</v>
      </c>
      <c r="T49" s="91">
        <f t="shared" si="23"/>
        <v>1112.0694803289159</v>
      </c>
      <c r="U49" s="91">
        <f t="shared" si="24"/>
        <v>39.960644376691938</v>
      </c>
      <c r="V49" s="92">
        <f t="shared" si="25"/>
        <v>3.5933586060533568E-2</v>
      </c>
    </row>
    <row r="50" spans="1:22" x14ac:dyDescent="0.25">
      <c r="A50" s="88" t="s">
        <v>206</v>
      </c>
      <c r="B50" s="88">
        <v>6516.20670637075</v>
      </c>
      <c r="C50" s="88">
        <v>2237.03952827785</v>
      </c>
      <c r="D50" s="68">
        <f t="shared" si="17"/>
        <v>6760.6845674906099</v>
      </c>
      <c r="E50" s="69">
        <f t="shared" si="18"/>
        <v>2237.03952827785</v>
      </c>
      <c r="F50">
        <v>140.218076375149</v>
      </c>
      <c r="G50">
        <v>48.176830443172101</v>
      </c>
      <c r="H50">
        <v>0.9991819639940579</v>
      </c>
      <c r="I50" s="88">
        <v>46.747190069287598</v>
      </c>
      <c r="J50" s="88">
        <v>1.66851963722546</v>
      </c>
      <c r="K50" s="73">
        <f t="shared" si="19"/>
        <v>48.501071361961976</v>
      </c>
      <c r="L50" s="74">
        <f t="shared" si="20"/>
        <v>1.66851963722546</v>
      </c>
      <c r="M50">
        <v>7.2480494539600001E-3</v>
      </c>
      <c r="N50">
        <v>2.4898534230040001E-3</v>
      </c>
      <c r="O50">
        <v>0.10390182557046315</v>
      </c>
      <c r="P50" s="88">
        <v>2.1385670363721E-2</v>
      </c>
      <c r="Q50" s="88">
        <v>7.7543873025800005E-4</v>
      </c>
      <c r="R50" s="90">
        <f t="shared" si="21"/>
        <v>2.0612328123457674E-2</v>
      </c>
      <c r="S50" s="90">
        <f t="shared" si="22"/>
        <v>7.7543873025800005E-4</v>
      </c>
      <c r="T50" s="91">
        <f t="shared" si="23"/>
        <v>1092.810330201494</v>
      </c>
      <c r="U50" s="91">
        <f t="shared" si="24"/>
        <v>39.625012471052962</v>
      </c>
      <c r="V50" s="92">
        <f t="shared" si="25"/>
        <v>3.625973453576966E-2</v>
      </c>
    </row>
    <row r="51" spans="1:22" x14ac:dyDescent="0.25">
      <c r="A51" s="88" t="s">
        <v>207</v>
      </c>
      <c r="B51" s="88">
        <v>5362.7656443528303</v>
      </c>
      <c r="C51" s="88">
        <v>1663.99167058441</v>
      </c>
      <c r="D51" s="68">
        <f t="shared" si="17"/>
        <v>5563.9682049064477</v>
      </c>
      <c r="E51" s="69">
        <f t="shared" si="18"/>
        <v>1663.99167058441</v>
      </c>
      <c r="F51">
        <v>113.572562802813</v>
      </c>
      <c r="G51">
        <v>34.670950992323696</v>
      </c>
      <c r="H51">
        <v>0.98385251171699284</v>
      </c>
      <c r="I51" s="88">
        <v>45.898922790595698</v>
      </c>
      <c r="J51" s="88">
        <v>1.61515395378044</v>
      </c>
      <c r="K51" s="73">
        <f t="shared" si="19"/>
        <v>47.620978424677965</v>
      </c>
      <c r="L51" s="74">
        <f t="shared" si="20"/>
        <v>1.61515395378044</v>
      </c>
      <c r="M51">
        <v>8.4700897629000002E-3</v>
      </c>
      <c r="N51">
        <v>2.6545732331820001E-3</v>
      </c>
      <c r="O51">
        <v>0.11228060229827093</v>
      </c>
      <c r="P51" s="88">
        <v>2.1816845665442001E-2</v>
      </c>
      <c r="Q51" s="88">
        <v>8.22942055277E-4</v>
      </c>
      <c r="R51" s="90">
        <f t="shared" si="21"/>
        <v>2.1027911392377835E-2</v>
      </c>
      <c r="S51" s="90">
        <f t="shared" si="22"/>
        <v>8.22942055277E-4</v>
      </c>
      <c r="T51" s="91">
        <f t="shared" si="23"/>
        <v>1114.6157534955698</v>
      </c>
      <c r="U51" s="91">
        <f t="shared" si="24"/>
        <v>42.043849651405729</v>
      </c>
      <c r="V51" s="92">
        <f t="shared" si="25"/>
        <v>3.7720487548781836E-2</v>
      </c>
    </row>
    <row r="52" spans="1:22" x14ac:dyDescent="0.25">
      <c r="A52" s="88" t="s">
        <v>209</v>
      </c>
      <c r="B52" s="88">
        <v>9592.3471428787507</v>
      </c>
      <c r="C52" s="88">
        <v>3993.8507873244998</v>
      </c>
      <c r="D52" s="68">
        <f t="shared" si="17"/>
        <v>9952.2369711614265</v>
      </c>
      <c r="E52" s="69">
        <f t="shared" si="18"/>
        <v>3993.8507873244998</v>
      </c>
      <c r="F52">
        <v>204.76922357996301</v>
      </c>
      <c r="G52">
        <v>85.137832008760995</v>
      </c>
      <c r="H52">
        <v>0.99859860558195668</v>
      </c>
      <c r="I52" s="88">
        <v>47.137566279147499</v>
      </c>
      <c r="J52" s="88">
        <v>1.6858697195166601</v>
      </c>
      <c r="K52" s="73">
        <f t="shared" si="19"/>
        <v>48.906093875280192</v>
      </c>
      <c r="L52" s="74">
        <f t="shared" si="20"/>
        <v>1.6858697195166601</v>
      </c>
      <c r="M52">
        <v>4.9777997246370003E-3</v>
      </c>
      <c r="N52">
        <v>2.0653142219159999E-3</v>
      </c>
      <c r="O52">
        <v>8.6200173084162432E-2</v>
      </c>
      <c r="P52" s="88">
        <v>2.1231667222309999E-2</v>
      </c>
      <c r="Q52" s="88">
        <v>8.95592366046E-4</v>
      </c>
      <c r="R52" s="90">
        <f t="shared" si="21"/>
        <v>2.0463893997764247E-2</v>
      </c>
      <c r="S52" s="90">
        <f t="shared" si="22"/>
        <v>8.95592366046E-4</v>
      </c>
      <c r="T52" s="91">
        <f t="shared" si="23"/>
        <v>1085.0199220097734</v>
      </c>
      <c r="U52" s="91">
        <f t="shared" si="24"/>
        <v>45.768217304135703</v>
      </c>
      <c r="V52" s="92">
        <f t="shared" si="25"/>
        <v>4.2181914244818305E-2</v>
      </c>
    </row>
    <row r="53" spans="1:22" x14ac:dyDescent="0.25">
      <c r="A53" s="88" t="s">
        <v>210</v>
      </c>
      <c r="B53" s="88">
        <v>2532.8974438641399</v>
      </c>
      <c r="C53" s="88">
        <v>548.46676207461803</v>
      </c>
      <c r="D53" s="68">
        <f t="shared" si="17"/>
        <v>2627.9277855054584</v>
      </c>
      <c r="E53" s="69">
        <f t="shared" si="18"/>
        <v>548.46676207461803</v>
      </c>
      <c r="F53">
        <v>57.095745075664198</v>
      </c>
      <c r="G53">
        <v>12.4541767205966</v>
      </c>
      <c r="H53">
        <v>0.99270778760661926</v>
      </c>
      <c r="I53" s="88">
        <v>44.510009334663401</v>
      </c>
      <c r="J53" s="88">
        <v>1.5635001331078899</v>
      </c>
      <c r="K53" s="73">
        <f t="shared" si="19"/>
        <v>46.179955113075351</v>
      </c>
      <c r="L53" s="74">
        <f t="shared" si="20"/>
        <v>1.5635001331078899</v>
      </c>
      <c r="M53">
        <v>1.7713896756107999E-2</v>
      </c>
      <c r="N53">
        <v>3.8700505074280001E-3</v>
      </c>
      <c r="O53">
        <v>0.16078210613612592</v>
      </c>
      <c r="P53" s="88">
        <v>2.2452659974632E-2</v>
      </c>
      <c r="Q53" s="88">
        <v>8.3180184557600002E-4</v>
      </c>
      <c r="R53" s="90">
        <f t="shared" si="21"/>
        <v>2.1640733573946965E-2</v>
      </c>
      <c r="S53" s="90">
        <f t="shared" si="22"/>
        <v>8.3180184557600002E-4</v>
      </c>
      <c r="T53" s="91">
        <f t="shared" si="23"/>
        <v>1146.7540049757361</v>
      </c>
      <c r="U53" s="91">
        <f t="shared" si="24"/>
        <v>42.4837012112691</v>
      </c>
      <c r="V53" s="92">
        <f t="shared" si="25"/>
        <v>3.7046917671037918E-2</v>
      </c>
    </row>
    <row r="54" spans="1:22" x14ac:dyDescent="0.25">
      <c r="A54" s="88" t="s">
        <v>211</v>
      </c>
      <c r="B54" s="88">
        <v>4275.4536271785501</v>
      </c>
      <c r="C54" s="88">
        <v>1173.79714131839</v>
      </c>
      <c r="D54" s="68">
        <f t="shared" si="17"/>
        <v>4435.8619452676367</v>
      </c>
      <c r="E54" s="69">
        <f t="shared" si="18"/>
        <v>1173.79714131839</v>
      </c>
      <c r="F54">
        <v>91.630162983030004</v>
      </c>
      <c r="G54">
        <v>25.2064775955259</v>
      </c>
      <c r="H54">
        <v>0.99801517647976579</v>
      </c>
      <c r="I54" s="88">
        <v>46.748800178008501</v>
      </c>
      <c r="J54" s="88">
        <v>1.6424963274768301</v>
      </c>
      <c r="K54" s="73">
        <f t="shared" si="19"/>
        <v>48.502741879438148</v>
      </c>
      <c r="L54" s="74">
        <f t="shared" si="20"/>
        <v>1.6424963274768301</v>
      </c>
      <c r="M54">
        <v>1.0929541644473E-2</v>
      </c>
      <c r="N54">
        <v>3.023947396043E-3</v>
      </c>
      <c r="O54">
        <v>0.1269876994117449</v>
      </c>
      <c r="P54" s="88">
        <v>2.1380453440011001E-2</v>
      </c>
      <c r="Q54" s="88">
        <v>7.45400331677E-4</v>
      </c>
      <c r="R54" s="90">
        <f t="shared" si="21"/>
        <v>2.0607299852588599E-2</v>
      </c>
      <c r="S54" s="90">
        <f t="shared" si="22"/>
        <v>7.45400331677E-4</v>
      </c>
      <c r="T54" s="91">
        <f t="shared" si="23"/>
        <v>1092.5464452608308</v>
      </c>
      <c r="U54" s="91">
        <f t="shared" si="24"/>
        <v>38.090140836111829</v>
      </c>
      <c r="V54" s="92">
        <f t="shared" si="25"/>
        <v>3.4863635318513456E-2</v>
      </c>
    </row>
    <row r="55" spans="1:22" x14ac:dyDescent="0.25">
      <c r="A55" s="88" t="s">
        <v>212</v>
      </c>
      <c r="B55" s="88" t="s">
        <v>37</v>
      </c>
      <c r="C55" s="88">
        <v>42872.976827548096</v>
      </c>
      <c r="D55" s="68" t="str">
        <f t="shared" si="17"/>
        <v>&lt; DL</v>
      </c>
      <c r="E55" s="69">
        <f t="shared" si="18"/>
        <v>42872.976827548096</v>
      </c>
      <c r="F55" t="s">
        <v>37</v>
      </c>
      <c r="G55">
        <v>809.76625576203196</v>
      </c>
      <c r="H55" t="e">
        <v>#VALUE!</v>
      </c>
      <c r="I55" s="88">
        <v>47.7681869604939</v>
      </c>
      <c r="J55" s="88">
        <v>1.8048291034179</v>
      </c>
      <c r="K55" s="73">
        <f t="shared" si="19"/>
        <v>49.560374456059002</v>
      </c>
      <c r="L55" s="74">
        <f t="shared" si="20"/>
        <v>1.8048291034179</v>
      </c>
      <c r="M55" t="s">
        <v>37</v>
      </c>
      <c r="N55">
        <v>8.7581424513400005E-4</v>
      </c>
      <c r="O55" t="e">
        <v>#VALUE!</v>
      </c>
      <c r="P55" s="88">
        <v>2.1038757109172999E-2</v>
      </c>
      <c r="Q55" s="88">
        <v>9.60867684118E-4</v>
      </c>
      <c r="R55" s="90">
        <f t="shared" si="21"/>
        <v>2.0277959842664825E-2</v>
      </c>
      <c r="S55" s="90">
        <f t="shared" si="22"/>
        <v>9.60867684118E-4</v>
      </c>
      <c r="T55" s="91">
        <f t="shared" si="23"/>
        <v>1075.259765497631</v>
      </c>
      <c r="U55" s="91">
        <f t="shared" si="24"/>
        <v>49.108526484603978</v>
      </c>
      <c r="V55" s="92">
        <f t="shared" si="25"/>
        <v>4.5671314095786446E-2</v>
      </c>
    </row>
    <row r="56" spans="1:22" x14ac:dyDescent="0.25">
      <c r="A56" s="88" t="s">
        <v>213</v>
      </c>
      <c r="B56" s="88" t="s">
        <v>37</v>
      </c>
      <c r="C56" s="88">
        <v>13021.516338297901</v>
      </c>
      <c r="D56" s="68" t="str">
        <f t="shared" si="17"/>
        <v>&lt; DL</v>
      </c>
      <c r="E56" s="69">
        <f t="shared" si="18"/>
        <v>13021.516338297901</v>
      </c>
      <c r="F56" t="s">
        <v>37</v>
      </c>
      <c r="G56">
        <v>300.96159891985099</v>
      </c>
      <c r="H56" t="e">
        <v>#VALUE!</v>
      </c>
      <c r="I56" s="88">
        <v>46.3902553046997</v>
      </c>
      <c r="J56" s="88">
        <v>1.6301880072620001</v>
      </c>
      <c r="K56" s="73">
        <f t="shared" si="19"/>
        <v>48.130744964521107</v>
      </c>
      <c r="L56" s="74">
        <f t="shared" si="20"/>
        <v>1.6301880072620001</v>
      </c>
      <c r="M56" t="s">
        <v>37</v>
      </c>
      <c r="N56">
        <v>1.3541872608230001E-3</v>
      </c>
      <c r="O56" t="e">
        <v>#VALUE!</v>
      </c>
      <c r="P56" s="88">
        <v>2.1597437169107999E-2</v>
      </c>
      <c r="Q56" s="88">
        <v>8.5241885478899997E-4</v>
      </c>
      <c r="R56" s="90">
        <f t="shared" si="21"/>
        <v>2.081643708071992E-2</v>
      </c>
      <c r="S56" s="90">
        <f t="shared" si="22"/>
        <v>8.5241885478899997E-4</v>
      </c>
      <c r="T56" s="91">
        <f t="shared" si="23"/>
        <v>1103.5209231187903</v>
      </c>
      <c r="U56" s="91">
        <f t="shared" si="24"/>
        <v>43.554336292553266</v>
      </c>
      <c r="V56" s="92">
        <f t="shared" si="25"/>
        <v>3.9468518792973341E-2</v>
      </c>
    </row>
    <row r="57" spans="1:22" x14ac:dyDescent="0.25">
      <c r="A57" s="46"/>
      <c r="B57" s="81"/>
      <c r="C57" s="82"/>
      <c r="D57" s="83"/>
      <c r="E57" s="84"/>
      <c r="F57" s="40" t="s">
        <v>35</v>
      </c>
      <c r="G57" s="41"/>
      <c r="H57" s="42"/>
      <c r="I57" s="81" t="s">
        <v>8</v>
      </c>
      <c r="J57" s="82"/>
      <c r="K57" s="85" t="s">
        <v>9</v>
      </c>
      <c r="L57" s="86"/>
      <c r="M57" s="43" t="s">
        <v>35</v>
      </c>
      <c r="N57" s="44"/>
      <c r="O57" s="45"/>
      <c r="P57" s="81" t="s">
        <v>8</v>
      </c>
      <c r="Q57" s="82"/>
      <c r="R57" s="82" t="s">
        <v>9</v>
      </c>
      <c r="S57" s="43" t="s">
        <v>35</v>
      </c>
      <c r="T57" s="44">
        <v>344</v>
      </c>
      <c r="U57" s="45">
        <f>T57*SQRT(((5.9/T57)^2)+(((0.00000008/0.00001867))^2)+(($C$2/$B$2)^2))</f>
        <v>6.7680720388297928</v>
      </c>
    </row>
    <row r="58" spans="1:22" x14ac:dyDescent="0.25">
      <c r="A58" s="88" t="s">
        <v>224</v>
      </c>
      <c r="B58" s="88">
        <v>16233.3287733779</v>
      </c>
      <c r="C58" s="88">
        <v>7130.6163347841402</v>
      </c>
      <c r="D58" s="68">
        <f t="shared" ref="D58:D60" si="26">IF(ISNUMBER(B58),(B58*(EXP(B$2*0.00001867)-1)/(EXP(B$3*0.00001867)-1)),"&lt; DL")</f>
        <v>16842.377822342354</v>
      </c>
      <c r="E58" s="69">
        <f t="shared" ref="E58:E60" si="27">C58</f>
        <v>7130.6163347841402</v>
      </c>
      <c r="F58" s="109">
        <v>110.49006940084701</v>
      </c>
      <c r="G58" s="109">
        <v>48.497184859847799</v>
      </c>
      <c r="H58" s="93">
        <v>0.99924917426224358</v>
      </c>
      <c r="I58" s="88">
        <v>145.922944545782</v>
      </c>
      <c r="J58" s="88">
        <v>7.3902680023318297</v>
      </c>
      <c r="K58" s="73">
        <f t="shared" ref="K58:K60" si="28">IF(ISNUMBER(I58),(I58*(EXP(B$2*0.00001867)-1)/(EXP(B$3*0.00001867)-1)),"&lt; DL")</f>
        <v>151.39774468310515</v>
      </c>
      <c r="L58" s="74">
        <f t="shared" ref="L58:L60" si="29">J58</f>
        <v>7.3902680023318297</v>
      </c>
      <c r="M58" s="109">
        <v>9.1402202358430006E-3</v>
      </c>
      <c r="N58" s="109">
        <v>4.0115204304289999E-3</v>
      </c>
      <c r="O58" s="93">
        <v>0.11539427298847518</v>
      </c>
      <c r="P58" s="88">
        <v>6.8082687162240004E-3</v>
      </c>
      <c r="Q58" s="88">
        <v>3.4333509614100001E-4</v>
      </c>
      <c r="R58" s="90">
        <f t="shared" ref="R58:R60" si="30">IF(ISNUMBER(P58),(P58*((EXP(B$3*0.00001867)-1)/(EXP(B$2*0.00001867)-1))),"&lt; DL")</f>
        <v>6.5620701312943822E-3</v>
      </c>
      <c r="S58" s="90">
        <f t="shared" ref="S58:S60" si="31">Q58</f>
        <v>3.4333509614100001E-4</v>
      </c>
      <c r="T58" s="91">
        <f t="shared" ref="T58:T60" si="32">LN(R58+1)/0.00001867</f>
        <v>350.32852047162197</v>
      </c>
      <c r="U58" s="91">
        <f t="shared" ref="U58:U60" si="33">Q58/P58*T58</f>
        <v>17.666763941093134</v>
      </c>
      <c r="V58" s="92">
        <f t="shared" ref="V58:V60" si="34">U58/T58</f>
        <v>5.0429134109063245E-2</v>
      </c>
    </row>
    <row r="59" spans="1:22" x14ac:dyDescent="0.25">
      <c r="A59" s="88" t="s">
        <v>235</v>
      </c>
      <c r="B59" s="88" t="s">
        <v>37</v>
      </c>
      <c r="C59" s="88">
        <v>52246.604044596497</v>
      </c>
      <c r="D59" s="68" t="str">
        <f t="shared" si="26"/>
        <v>&lt; DL</v>
      </c>
      <c r="E59" s="69">
        <f t="shared" si="27"/>
        <v>52246.604044596497</v>
      </c>
      <c r="F59" s="109" t="s">
        <v>37</v>
      </c>
      <c r="G59" s="109">
        <v>352.46378127520899</v>
      </c>
      <c r="H59" s="93" t="e">
        <v>#VALUE!</v>
      </c>
      <c r="I59" s="88">
        <v>148.966807173615</v>
      </c>
      <c r="J59" s="88">
        <v>7.6871395234503801</v>
      </c>
      <c r="K59" s="73">
        <f t="shared" si="28"/>
        <v>154.55580826531667</v>
      </c>
      <c r="L59" s="74">
        <f t="shared" si="29"/>
        <v>7.6871395234503801</v>
      </c>
      <c r="M59" s="109" t="s">
        <v>37</v>
      </c>
      <c r="N59" s="109">
        <v>2.0427295082119999E-3</v>
      </c>
      <c r="O59" s="93" t="e">
        <v>#VALUE!</v>
      </c>
      <c r="P59" s="88">
        <v>6.7490467965870002E-3</v>
      </c>
      <c r="Q59" s="88">
        <v>4.25314863066E-4</v>
      </c>
      <c r="R59" s="90">
        <f t="shared" si="30"/>
        <v>6.504989777071318E-3</v>
      </c>
      <c r="S59" s="90">
        <f t="shared" si="31"/>
        <v>4.25314863066E-4</v>
      </c>
      <c r="T59" s="91">
        <f t="shared" si="32"/>
        <v>347.29103580061093</v>
      </c>
      <c r="U59" s="91">
        <f t="shared" si="33"/>
        <v>21.885763099210134</v>
      </c>
      <c r="V59" s="92">
        <f t="shared" si="34"/>
        <v>6.3018508521985969E-2</v>
      </c>
    </row>
    <row r="60" spans="1:22" x14ac:dyDescent="0.25">
      <c r="A60" s="88" t="s">
        <v>244</v>
      </c>
      <c r="B60" s="88">
        <v>8867.3868257422491</v>
      </c>
      <c r="C60" s="88">
        <v>3441.4418743196802</v>
      </c>
      <c r="D60" s="68">
        <f t="shared" si="26"/>
        <v>9200.0772793401065</v>
      </c>
      <c r="E60" s="69">
        <f t="shared" si="27"/>
        <v>3441.4418743196802</v>
      </c>
      <c r="F60" s="109">
        <v>61.334907575716898</v>
      </c>
      <c r="G60" s="109">
        <v>24.033203308395301</v>
      </c>
      <c r="H60" s="93">
        <v>0.99046889021319495</v>
      </c>
      <c r="I60" s="88">
        <v>146.43456958523001</v>
      </c>
      <c r="J60" s="88">
        <v>8.9200739357216996</v>
      </c>
      <c r="K60" s="73">
        <f t="shared" si="28"/>
        <v>151.92856509203358</v>
      </c>
      <c r="L60" s="74">
        <f t="shared" si="29"/>
        <v>8.9200739357216996</v>
      </c>
      <c r="M60" s="109">
        <v>1.6237057034059001E-2</v>
      </c>
      <c r="N60" s="109">
        <v>6.41349513713E-3</v>
      </c>
      <c r="O60" s="93">
        <v>0.15421882343810417</v>
      </c>
      <c r="P60" s="88">
        <v>6.8418287762470002E-3</v>
      </c>
      <c r="Q60" s="88">
        <v>5.1134684406199996E-4</v>
      </c>
      <c r="R60" s="90">
        <f t="shared" si="30"/>
        <v>6.594416602425374E-3</v>
      </c>
      <c r="S60" s="90">
        <f t="shared" si="31"/>
        <v>5.1134684406199996E-4</v>
      </c>
      <c r="T60" s="91">
        <f t="shared" si="32"/>
        <v>352.04973518855843</v>
      </c>
      <c r="U60" s="91">
        <f t="shared" si="33"/>
        <v>26.311608625242393</v>
      </c>
      <c r="V60" s="92">
        <f t="shared" si="34"/>
        <v>7.4738328126137774E-2</v>
      </c>
    </row>
    <row r="61" spans="1:22" x14ac:dyDescent="0.25">
      <c r="A61" s="88" t="s">
        <v>245</v>
      </c>
      <c r="B61" s="88">
        <v>14149.8359446302</v>
      </c>
      <c r="C61" s="88">
        <v>6148.5679178705004</v>
      </c>
      <c r="D61" s="68">
        <f t="shared" ref="D61:D69" si="35">IF(ISNUMBER(B61),(B61*(EXP(B$2*0.00001867)-1)/(EXP(B$3*0.00001867)-1)),"&lt; DL")</f>
        <v>14680.715608646689</v>
      </c>
      <c r="E61" s="69">
        <f t="shared" ref="E61:E69" si="36">C61</f>
        <v>6148.5679178705004</v>
      </c>
      <c r="F61" s="109">
        <v>97.172967761951298</v>
      </c>
      <c r="G61" s="109">
        <v>42.867051296287201</v>
      </c>
      <c r="H61" s="93">
        <v>0.98501858828404465</v>
      </c>
      <c r="I61" s="88">
        <v>149.53466872682301</v>
      </c>
      <c r="J61" s="88">
        <v>8.1831866632568708</v>
      </c>
      <c r="K61" s="73">
        <f t="shared" ref="K61:K69" si="37">IF(ISNUMBER(I61),(I61*(EXP(B$2*0.00001867)-1)/(EXP(B$3*0.00001867)-1)),"&lt; DL")</f>
        <v>155.14497509384765</v>
      </c>
      <c r="L61" s="74">
        <f t="shared" ref="L61:L69" si="38">J61</f>
        <v>8.1831866632568708</v>
      </c>
      <c r="M61" s="109">
        <v>1.0604432680389001E-2</v>
      </c>
      <c r="N61" s="109">
        <v>4.6438779029850004E-3</v>
      </c>
      <c r="O61" s="93">
        <v>0.1249646599018133</v>
      </c>
      <c r="P61" s="88">
        <v>6.6792184367409999E-3</v>
      </c>
      <c r="Q61" s="88">
        <v>4.0498960456500003E-4</v>
      </c>
      <c r="R61" s="90">
        <f t="shared" ref="R61:R69" si="39">IF(ISNUMBER(P61),(P61*((EXP(B$3*0.00001867)-1)/(EXP(B$2*0.00001867)-1))),"&lt; DL")</f>
        <v>6.4376865295701158E-3</v>
      </c>
      <c r="S61" s="90">
        <f t="shared" ref="S61:S69" si="40">Q61</f>
        <v>4.0498960456500003E-4</v>
      </c>
      <c r="T61" s="91">
        <f t="shared" ref="T61:T69" si="41">LN(R61+1)/0.00001867</f>
        <v>343.7093268627288</v>
      </c>
      <c r="U61" s="91">
        <f t="shared" ref="U61:U69" si="42">Q61/P61*T61</f>
        <v>20.840567753516726</v>
      </c>
      <c r="V61" s="92">
        <f t="shared" ref="V61:V69" si="43">U61/T61</f>
        <v>6.0634280552532303E-2</v>
      </c>
    </row>
    <row r="62" spans="1:22" x14ac:dyDescent="0.25">
      <c r="A62" s="88" t="s">
        <v>246</v>
      </c>
      <c r="B62" s="88" t="s">
        <v>37</v>
      </c>
      <c r="C62" s="88">
        <v>55453.126666415497</v>
      </c>
      <c r="D62" s="68" t="str">
        <f t="shared" si="35"/>
        <v>&lt; DL</v>
      </c>
      <c r="E62" s="69">
        <f t="shared" si="36"/>
        <v>55453.126666415497</v>
      </c>
      <c r="F62" s="109" t="s">
        <v>37</v>
      </c>
      <c r="G62" s="109">
        <v>238.758755636095</v>
      </c>
      <c r="H62" s="93" t="e">
        <v>#VALUE!</v>
      </c>
      <c r="I62" s="88">
        <v>147.42663287835401</v>
      </c>
      <c r="J62" s="88">
        <v>7.9586517500219198</v>
      </c>
      <c r="K62" s="73">
        <f t="shared" si="37"/>
        <v>152.95784904480323</v>
      </c>
      <c r="L62" s="74">
        <f t="shared" si="38"/>
        <v>7.9586517500219198</v>
      </c>
      <c r="M62" s="109" t="s">
        <v>37</v>
      </c>
      <c r="N62" s="109">
        <v>2.3235478480840002E-3</v>
      </c>
      <c r="O62" s="93" t="e">
        <v>#VALUE!</v>
      </c>
      <c r="P62" s="88">
        <v>6.8015870440780004E-3</v>
      </c>
      <c r="Q62" s="88">
        <v>4.0974060028699998E-4</v>
      </c>
      <c r="R62" s="90">
        <f t="shared" si="39"/>
        <v>6.5556300797858565E-3</v>
      </c>
      <c r="S62" s="90">
        <f t="shared" si="40"/>
        <v>4.0974060028699998E-4</v>
      </c>
      <c r="T62" s="91">
        <f t="shared" si="41"/>
        <v>349.9858269840891</v>
      </c>
      <c r="U62" s="91">
        <f t="shared" si="42"/>
        <v>21.083814984807276</v>
      </c>
      <c r="V62" s="92">
        <f t="shared" si="43"/>
        <v>6.02419108410518E-2</v>
      </c>
    </row>
    <row r="63" spans="1:22" x14ac:dyDescent="0.25">
      <c r="A63" s="88" t="s">
        <v>247</v>
      </c>
      <c r="B63" s="88">
        <v>14000.5292376669</v>
      </c>
      <c r="C63" s="88">
        <v>6151.7832770315199</v>
      </c>
      <c r="D63" s="68">
        <f t="shared" si="35"/>
        <v>14525.80714808439</v>
      </c>
      <c r="E63" s="69">
        <f t="shared" si="36"/>
        <v>6151.7832770315199</v>
      </c>
      <c r="F63" s="109">
        <v>88.839635486177698</v>
      </c>
      <c r="G63" s="109">
        <v>38.156339031580401</v>
      </c>
      <c r="H63" s="93">
        <v>0.97746981903072816</v>
      </c>
      <c r="I63" s="88">
        <v>150.69853560031001</v>
      </c>
      <c r="J63" s="88">
        <v>8.3276136100015403</v>
      </c>
      <c r="K63" s="73">
        <f t="shared" si="37"/>
        <v>156.3525084280042</v>
      </c>
      <c r="L63" s="74">
        <f t="shared" si="38"/>
        <v>8.3276136100015403</v>
      </c>
      <c r="M63" s="109">
        <v>1.0903255977379E-2</v>
      </c>
      <c r="N63" s="109">
        <v>4.7914999088989997E-3</v>
      </c>
      <c r="O63" s="93">
        <v>0.1257466020090881</v>
      </c>
      <c r="P63" s="88">
        <v>6.6423934685910001E-3</v>
      </c>
      <c r="Q63" s="88">
        <v>3.6930372448E-4</v>
      </c>
      <c r="R63" s="90">
        <f t="shared" si="39"/>
        <v>6.4021932149470988E-3</v>
      </c>
      <c r="S63" s="90">
        <f t="shared" si="40"/>
        <v>3.6930372448E-4</v>
      </c>
      <c r="T63" s="91">
        <f t="shared" si="41"/>
        <v>341.82036578996991</v>
      </c>
      <c r="U63" s="91">
        <f t="shared" si="42"/>
        <v>19.004525219149542</v>
      </c>
      <c r="V63" s="92">
        <f t="shared" si="43"/>
        <v>5.5597989824944467E-2</v>
      </c>
    </row>
    <row r="64" spans="1:22" x14ac:dyDescent="0.25">
      <c r="A64" s="88" t="s">
        <v>248</v>
      </c>
      <c r="B64" s="88" t="s">
        <v>37</v>
      </c>
      <c r="C64" s="88">
        <v>11441.4836058252</v>
      </c>
      <c r="D64" s="68" t="str">
        <f t="shared" si="35"/>
        <v>&lt; DL</v>
      </c>
      <c r="E64" s="69">
        <f t="shared" si="36"/>
        <v>11441.4836058252</v>
      </c>
      <c r="F64" s="109" t="s">
        <v>37</v>
      </c>
      <c r="G64" s="109">
        <v>81.301051652878499</v>
      </c>
      <c r="H64" s="93" t="e">
        <v>#VALUE!</v>
      </c>
      <c r="I64" s="88">
        <v>149.55728885386</v>
      </c>
      <c r="J64" s="88">
        <v>8.3122815932558094</v>
      </c>
      <c r="K64" s="73">
        <f t="shared" si="37"/>
        <v>155.16844389259282</v>
      </c>
      <c r="L64" s="74">
        <f t="shared" si="38"/>
        <v>8.3122815932558094</v>
      </c>
      <c r="M64" s="109" t="s">
        <v>37</v>
      </c>
      <c r="N64" s="109">
        <v>3.8145311542280001E-3</v>
      </c>
      <c r="O64" s="93" t="e">
        <v>#VALUE!</v>
      </c>
      <c r="P64" s="88">
        <v>6.6905999701799999E-3</v>
      </c>
      <c r="Q64" s="88">
        <v>4.3733125699499999E-4</v>
      </c>
      <c r="R64" s="90">
        <f t="shared" si="39"/>
        <v>6.448656487387793E-3</v>
      </c>
      <c r="S64" s="90">
        <f t="shared" si="40"/>
        <v>4.3733125699499999E-4</v>
      </c>
      <c r="T64" s="91">
        <f t="shared" si="41"/>
        <v>344.29313666425463</v>
      </c>
      <c r="U64" s="91">
        <f t="shared" si="42"/>
        <v>22.504730652440866</v>
      </c>
      <c r="V64" s="92">
        <f t="shared" si="43"/>
        <v>6.5365028389708715E-2</v>
      </c>
    </row>
    <row r="65" spans="1:22" x14ac:dyDescent="0.25">
      <c r="A65" s="88" t="s">
        <v>249</v>
      </c>
      <c r="B65" s="88">
        <v>15508.027902183199</v>
      </c>
      <c r="C65" s="88">
        <v>7225.8097142361703</v>
      </c>
      <c r="D65" s="68">
        <f t="shared" si="35"/>
        <v>16089.864799408406</v>
      </c>
      <c r="E65" s="69">
        <f t="shared" si="36"/>
        <v>7225.8097142361703</v>
      </c>
      <c r="F65" s="109">
        <v>96.737868144578997</v>
      </c>
      <c r="G65" s="109">
        <v>43.968826448289597</v>
      </c>
      <c r="H65" s="93">
        <v>0.97548010181826861</v>
      </c>
      <c r="I65" s="88">
        <v>152.16137476712601</v>
      </c>
      <c r="J65" s="88">
        <v>8.5451926766268294</v>
      </c>
      <c r="K65" s="73">
        <f t="shared" si="37"/>
        <v>157.87023102728034</v>
      </c>
      <c r="L65" s="74">
        <f t="shared" si="38"/>
        <v>8.5451926766268294</v>
      </c>
      <c r="M65" s="109">
        <v>9.9955183335529996E-3</v>
      </c>
      <c r="N65" s="109">
        <v>4.6505701402100004E-3</v>
      </c>
      <c r="O65" s="93">
        <v>0.12070258118521759</v>
      </c>
      <c r="P65" s="88">
        <v>6.5692914362459999E-3</v>
      </c>
      <c r="Q65" s="88">
        <v>3.66303311066E-4</v>
      </c>
      <c r="R65" s="90">
        <f t="shared" si="39"/>
        <v>6.3317346765164812E-3</v>
      </c>
      <c r="S65" s="90">
        <f t="shared" si="40"/>
        <v>3.66303311066E-4</v>
      </c>
      <c r="T65" s="91">
        <f t="shared" si="41"/>
        <v>338.07035134544464</v>
      </c>
      <c r="U65" s="91">
        <f t="shared" si="42"/>
        <v>18.850783265272238</v>
      </c>
      <c r="V65" s="92">
        <f t="shared" si="43"/>
        <v>5.5759942243531035E-2</v>
      </c>
    </row>
    <row r="66" spans="1:22" x14ac:dyDescent="0.25">
      <c r="A66" s="88" t="s">
        <v>250</v>
      </c>
      <c r="B66" s="88">
        <v>11661.6321587284</v>
      </c>
      <c r="C66" s="88">
        <v>4724.3409424727597</v>
      </c>
      <c r="D66" s="68">
        <f t="shared" si="35"/>
        <v>12099.158317090612</v>
      </c>
      <c r="E66" s="69">
        <f t="shared" si="36"/>
        <v>4724.3409424727597</v>
      </c>
      <c r="F66" s="109">
        <v>77.081304743903999</v>
      </c>
      <c r="G66" s="109">
        <v>31.697688693615198</v>
      </c>
      <c r="H66" s="93">
        <v>0.98515225307937504</v>
      </c>
      <c r="I66" s="88">
        <v>155.44177874871801</v>
      </c>
      <c r="J66" s="88">
        <v>8.8408378981936693</v>
      </c>
      <c r="K66" s="73">
        <f t="shared" si="37"/>
        <v>161.27371062405265</v>
      </c>
      <c r="L66" s="74">
        <f t="shared" si="38"/>
        <v>8.8408378981936693</v>
      </c>
      <c r="M66" s="109">
        <v>1.3314653842463E-2</v>
      </c>
      <c r="N66" s="109">
        <v>5.4458923693640002E-3</v>
      </c>
      <c r="O66" s="93">
        <v>0.13905496383448954</v>
      </c>
      <c r="P66" s="88">
        <v>6.4426598290029998E-3</v>
      </c>
      <c r="Q66" s="88">
        <v>3.63411720617E-4</v>
      </c>
      <c r="R66" s="90">
        <f t="shared" si="39"/>
        <v>6.2096822837272667E-3</v>
      </c>
      <c r="S66" s="90">
        <f t="shared" si="40"/>
        <v>3.63411720617E-4</v>
      </c>
      <c r="T66" s="91">
        <f t="shared" si="41"/>
        <v>331.57373606029518</v>
      </c>
      <c r="U66" s="91">
        <f t="shared" si="42"/>
        <v>18.703111002482633</v>
      </c>
      <c r="V66" s="92">
        <f t="shared" si="43"/>
        <v>5.6407094315460371E-2</v>
      </c>
    </row>
    <row r="67" spans="1:22" x14ac:dyDescent="0.25">
      <c r="A67" s="88" t="s">
        <v>225</v>
      </c>
      <c r="B67" s="88" t="s">
        <v>37</v>
      </c>
      <c r="C67" s="88">
        <v>60654.373147450598</v>
      </c>
      <c r="D67" s="68" t="str">
        <f t="shared" si="35"/>
        <v>&lt; DL</v>
      </c>
      <c r="E67" s="69">
        <f t="shared" si="36"/>
        <v>60654.373147450598</v>
      </c>
      <c r="F67" s="109" t="s">
        <v>37</v>
      </c>
      <c r="G67" s="109">
        <v>432.61660931049602</v>
      </c>
      <c r="H67" s="93" t="e">
        <v>#VALUE!</v>
      </c>
      <c r="I67" s="88">
        <v>147.303039794803</v>
      </c>
      <c r="J67" s="88">
        <v>8.16240330393188</v>
      </c>
      <c r="K67" s="73">
        <f t="shared" si="37"/>
        <v>152.82961894249615</v>
      </c>
      <c r="L67" s="74">
        <f t="shared" si="38"/>
        <v>8.16240330393188</v>
      </c>
      <c r="M67" s="109" t="s">
        <v>37</v>
      </c>
      <c r="N67" s="109">
        <v>2.111686664648E-3</v>
      </c>
      <c r="O67" s="93" t="e">
        <v>#VALUE!</v>
      </c>
      <c r="P67" s="88">
        <v>6.7947195995069999E-3</v>
      </c>
      <c r="Q67" s="88">
        <v>3.73437014914E-4</v>
      </c>
      <c r="R67" s="90">
        <f t="shared" si="39"/>
        <v>6.5490109736994154E-3</v>
      </c>
      <c r="S67" s="90">
        <f t="shared" si="40"/>
        <v>3.73437014914E-4</v>
      </c>
      <c r="T67" s="91">
        <f t="shared" si="41"/>
        <v>349.63360320748274</v>
      </c>
      <c r="U67" s="91">
        <f t="shared" si="42"/>
        <v>19.215822990679658</v>
      </c>
      <c r="V67" s="92">
        <f t="shared" si="43"/>
        <v>5.4959886047555993E-2</v>
      </c>
    </row>
    <row r="68" spans="1:22" x14ac:dyDescent="0.25">
      <c r="A68" s="88" t="s">
        <v>226</v>
      </c>
      <c r="B68" s="88" t="s">
        <v>37</v>
      </c>
      <c r="C68" s="88">
        <v>156200.17052415901</v>
      </c>
      <c r="D68" s="68" t="str">
        <f t="shared" si="35"/>
        <v>&lt; DL</v>
      </c>
      <c r="E68" s="69">
        <f t="shared" si="36"/>
        <v>156200.17052415901</v>
      </c>
      <c r="F68" s="109" t="s">
        <v>37</v>
      </c>
      <c r="G68" s="109">
        <v>961.11323421336601</v>
      </c>
      <c r="H68" s="93" t="e">
        <v>#VALUE!</v>
      </c>
      <c r="I68" s="88">
        <v>146.26762781763799</v>
      </c>
      <c r="J68" s="88">
        <v>8.0741196093728593</v>
      </c>
      <c r="K68" s="73">
        <f t="shared" si="37"/>
        <v>151.75535993101167</v>
      </c>
      <c r="L68" s="74">
        <f t="shared" si="38"/>
        <v>8.0741196093728593</v>
      </c>
      <c r="M68" s="109" t="s">
        <v>37</v>
      </c>
      <c r="N68" s="109">
        <v>1.6904964988570001E-3</v>
      </c>
      <c r="O68" s="93" t="e">
        <v>#VALUE!</v>
      </c>
      <c r="P68" s="88">
        <v>6.8310209697219999E-3</v>
      </c>
      <c r="Q68" s="88">
        <v>4.5907638001700001E-4</v>
      </c>
      <c r="R68" s="90">
        <f t="shared" si="39"/>
        <v>6.5839996245799625E-3</v>
      </c>
      <c r="S68" s="90">
        <f t="shared" si="40"/>
        <v>4.5907638001700001E-4</v>
      </c>
      <c r="T68" s="91">
        <f t="shared" si="41"/>
        <v>351.4954348387588</v>
      </c>
      <c r="U68" s="91">
        <f t="shared" si="42"/>
        <v>23.622128014759362</v>
      </c>
      <c r="V68" s="92">
        <f t="shared" si="43"/>
        <v>6.7204650966791415E-2</v>
      </c>
    </row>
    <row r="69" spans="1:22" x14ac:dyDescent="0.25">
      <c r="A69" s="88" t="s">
        <v>227</v>
      </c>
      <c r="B69" s="88" t="s">
        <v>37</v>
      </c>
      <c r="C69" s="88">
        <v>17913.9805607624</v>
      </c>
      <c r="D69" s="68" t="str">
        <f t="shared" si="35"/>
        <v>&lt; DL</v>
      </c>
      <c r="E69" s="69">
        <f t="shared" si="36"/>
        <v>17913.9805607624</v>
      </c>
      <c r="F69" s="109" t="s">
        <v>37</v>
      </c>
      <c r="G69" s="109">
        <v>108.501662589378</v>
      </c>
      <c r="H69" s="93" t="e">
        <v>#VALUE!</v>
      </c>
      <c r="I69" s="88">
        <v>152.14641001006399</v>
      </c>
      <c r="J69" s="88">
        <v>8.5862260378748996</v>
      </c>
      <c r="K69" s="73">
        <f t="shared" si="37"/>
        <v>157.8547048159914</v>
      </c>
      <c r="L69" s="74">
        <f t="shared" si="38"/>
        <v>8.5862260378748996</v>
      </c>
      <c r="M69" s="109" t="s">
        <v>37</v>
      </c>
      <c r="N69" s="109">
        <v>3.4348965699969999E-3</v>
      </c>
      <c r="O69" s="93" t="e">
        <v>#VALUE!</v>
      </c>
      <c r="P69" s="88">
        <v>6.607199764997E-3</v>
      </c>
      <c r="Q69" s="88">
        <v>3.69269903336E-4</v>
      </c>
      <c r="R69" s="90">
        <f t="shared" si="39"/>
        <v>6.3682721755772102E-3</v>
      </c>
      <c r="S69" s="90">
        <f t="shared" si="40"/>
        <v>3.69269903336E-4</v>
      </c>
      <c r="T69" s="91">
        <f t="shared" si="41"/>
        <v>340.0150192516619</v>
      </c>
      <c r="U69" s="91">
        <f t="shared" si="42"/>
        <v>19.00310536348773</v>
      </c>
      <c r="V69" s="92">
        <f t="shared" si="43"/>
        <v>5.5889017506672536E-2</v>
      </c>
    </row>
  </sheetData>
  <mergeCells count="5">
    <mergeCell ref="D1:S1"/>
    <mergeCell ref="T1:V1"/>
    <mergeCell ref="D3:I3"/>
    <mergeCell ref="K3:Q3"/>
    <mergeCell ref="R3:V3"/>
  </mergeCells>
  <conditionalFormatting sqref="AK1 AK3 AI4:AI12">
    <cfRule type="cellIs" dxfId="19" priority="3" operator="greaterThan">
      <formula>500</formula>
    </cfRule>
  </conditionalFormatting>
  <conditionalFormatting sqref="F7:F12">
    <cfRule type="cellIs" dxfId="18" priority="2" operator="greaterThan">
      <formula>40</formula>
    </cfRule>
  </conditionalFormatting>
  <conditionalFormatting sqref="F58:F69">
    <cfRule type="cellIs" dxfId="17" priority="1" operator="greater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23" sqref="P23"/>
    </sheetView>
  </sheetViews>
  <sheetFormatPr defaultRowHeight="15" x14ac:dyDescent="0.25"/>
  <cols>
    <col min="5" max="5" width="9.5703125" bestFit="1" customWidth="1"/>
    <col min="10" max="10" width="12" bestFit="1" customWidth="1"/>
    <col min="15" max="15" width="13" customWidth="1"/>
    <col min="16" max="16" width="12.85546875" customWidth="1"/>
    <col min="47" max="47" width="13.42578125" bestFit="1" customWidth="1"/>
  </cols>
  <sheetData>
    <row r="1" spans="1:52" ht="15.75" thickBot="1" x14ac:dyDescent="0.3">
      <c r="A1" s="1"/>
      <c r="B1" s="2" t="s">
        <v>0</v>
      </c>
      <c r="C1" s="3" t="s">
        <v>1</v>
      </c>
      <c r="D1" s="130" t="s">
        <v>169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4"/>
      <c r="Z1" s="4"/>
    </row>
    <row r="2" spans="1:52" ht="15.75" thickBot="1" x14ac:dyDescent="0.3">
      <c r="A2" s="5" t="s">
        <v>2</v>
      </c>
      <c r="B2" s="6">
        <v>1542</v>
      </c>
      <c r="C2" s="7">
        <v>17</v>
      </c>
      <c r="D2" t="s">
        <v>281</v>
      </c>
    </row>
    <row r="3" spans="1:52" ht="15.75" thickBot="1" x14ac:dyDescent="0.3">
      <c r="A3" s="9" t="s">
        <v>7</v>
      </c>
      <c r="B3" s="10">
        <v>1518</v>
      </c>
      <c r="C3" s="11">
        <v>0.3</v>
      </c>
      <c r="D3" s="130" t="s">
        <v>3</v>
      </c>
      <c r="E3" s="130"/>
      <c r="F3" s="130"/>
      <c r="G3" s="130"/>
      <c r="H3" s="130"/>
      <c r="I3" s="130"/>
      <c r="J3" s="8"/>
      <c r="K3" s="130" t="s">
        <v>4</v>
      </c>
      <c r="L3" s="130"/>
      <c r="M3" s="130"/>
      <c r="N3" s="130"/>
      <c r="O3" s="130"/>
      <c r="P3" s="130"/>
      <c r="Q3" s="130"/>
      <c r="R3" s="129" t="s">
        <v>5</v>
      </c>
      <c r="S3" s="129"/>
      <c r="T3" s="129"/>
      <c r="U3" s="129"/>
      <c r="V3" s="129"/>
      <c r="W3" s="129"/>
      <c r="X3" s="129"/>
      <c r="Y3" s="17"/>
      <c r="Z3" s="17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</row>
    <row r="4" spans="1:52" ht="15.75" thickBot="1" x14ac:dyDescent="0.3">
      <c r="B4" s="4" t="s">
        <v>8</v>
      </c>
      <c r="C4" s="4"/>
      <c r="D4" s="80" t="s">
        <v>9</v>
      </c>
      <c r="E4" s="80"/>
      <c r="F4" s="12"/>
      <c r="G4" s="13"/>
      <c r="H4" s="14"/>
      <c r="I4" s="4" t="s">
        <v>8</v>
      </c>
      <c r="J4" s="4"/>
      <c r="K4" s="15" t="s">
        <v>9</v>
      </c>
      <c r="L4" s="15"/>
      <c r="M4" s="15"/>
      <c r="N4" s="15"/>
      <c r="O4" s="16"/>
      <c r="P4" s="4" t="s">
        <v>8</v>
      </c>
      <c r="Q4" s="4"/>
      <c r="R4" s="4" t="s">
        <v>9</v>
      </c>
      <c r="S4" s="4"/>
      <c r="T4" s="17"/>
      <c r="U4" s="17"/>
      <c r="V4" s="18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52" ht="17.25" x14ac:dyDescent="0.25">
      <c r="A5" s="19" t="s">
        <v>10</v>
      </c>
      <c r="B5" s="21" t="s">
        <v>11</v>
      </c>
      <c r="C5" s="22" t="s">
        <v>12</v>
      </c>
      <c r="D5" s="23" t="s">
        <v>13</v>
      </c>
      <c r="E5" s="24" t="s">
        <v>12</v>
      </c>
      <c r="F5" s="25" t="s">
        <v>14</v>
      </c>
      <c r="G5" s="26" t="s">
        <v>12</v>
      </c>
      <c r="H5" s="27" t="s">
        <v>15</v>
      </c>
      <c r="I5" s="22" t="s">
        <v>16</v>
      </c>
      <c r="J5" s="28" t="s">
        <v>12</v>
      </c>
      <c r="K5" s="29" t="s">
        <v>17</v>
      </c>
      <c r="L5" s="30" t="s">
        <v>12</v>
      </c>
      <c r="M5" s="31" t="s">
        <v>18</v>
      </c>
      <c r="N5" s="32" t="s">
        <v>12</v>
      </c>
      <c r="O5" s="33" t="s">
        <v>15</v>
      </c>
      <c r="P5" s="20" t="s">
        <v>19</v>
      </c>
      <c r="Q5" s="28" t="s">
        <v>12</v>
      </c>
      <c r="R5" s="34" t="s">
        <v>20</v>
      </c>
      <c r="S5" s="34" t="s">
        <v>12</v>
      </c>
      <c r="T5" s="34" t="s">
        <v>21</v>
      </c>
      <c r="U5" s="34" t="s">
        <v>12</v>
      </c>
      <c r="V5" s="35" t="s">
        <v>22</v>
      </c>
      <c r="W5" s="36" t="s">
        <v>23</v>
      </c>
      <c r="X5" s="36" t="s">
        <v>12</v>
      </c>
      <c r="Y5" s="36" t="s">
        <v>445</v>
      </c>
      <c r="Z5" s="36" t="s">
        <v>12</v>
      </c>
      <c r="AA5" s="36" t="s">
        <v>24</v>
      </c>
      <c r="AB5" s="36" t="s">
        <v>12</v>
      </c>
      <c r="AC5" s="36" t="s">
        <v>25</v>
      </c>
      <c r="AD5" s="37" t="s">
        <v>12</v>
      </c>
      <c r="AE5" s="37" t="s">
        <v>26</v>
      </c>
      <c r="AF5" s="37" t="s">
        <v>12</v>
      </c>
      <c r="AG5" s="37" t="s">
        <v>27</v>
      </c>
      <c r="AH5" s="37" t="s">
        <v>12</v>
      </c>
      <c r="AI5" s="37" t="s">
        <v>28</v>
      </c>
      <c r="AJ5" s="37" t="s">
        <v>12</v>
      </c>
      <c r="AK5" s="37" t="s">
        <v>29</v>
      </c>
      <c r="AL5" s="37" t="s">
        <v>12</v>
      </c>
      <c r="AM5" s="37" t="s">
        <v>30</v>
      </c>
      <c r="AN5" s="37" t="s">
        <v>12</v>
      </c>
      <c r="AO5" s="37" t="s">
        <v>31</v>
      </c>
      <c r="AP5" s="37" t="s">
        <v>12</v>
      </c>
      <c r="AQ5" s="37" t="s">
        <v>32</v>
      </c>
      <c r="AR5" s="37" t="s">
        <v>12</v>
      </c>
      <c r="AS5" s="37" t="s">
        <v>33</v>
      </c>
      <c r="AT5" s="37" t="s">
        <v>12</v>
      </c>
      <c r="AU5" s="37" t="s">
        <v>34</v>
      </c>
      <c r="AV5" s="38" t="s">
        <v>12</v>
      </c>
    </row>
    <row r="6" spans="1:52" x14ac:dyDescent="0.25">
      <c r="A6" s="46"/>
      <c r="B6" s="81"/>
      <c r="C6" s="82"/>
      <c r="D6" s="83"/>
      <c r="E6" s="84"/>
      <c r="F6" s="40" t="s">
        <v>35</v>
      </c>
      <c r="G6" s="41"/>
      <c r="H6" s="42"/>
      <c r="I6" s="81" t="s">
        <v>8</v>
      </c>
      <c r="J6" s="82"/>
      <c r="K6" s="85" t="s">
        <v>9</v>
      </c>
      <c r="L6" s="86"/>
      <c r="M6" s="43" t="s">
        <v>35</v>
      </c>
      <c r="N6" s="44">
        <v>557</v>
      </c>
      <c r="O6" s="45">
        <f>N6*SQRT(((25/N6)^2)+(($C$2/$B$2))^2)</f>
        <v>25.743125681492248</v>
      </c>
      <c r="P6" s="81" t="s">
        <v>8</v>
      </c>
      <c r="Q6" s="82"/>
      <c r="R6" s="82" t="s">
        <v>9</v>
      </c>
      <c r="S6" s="82"/>
      <c r="T6" s="17"/>
      <c r="U6" s="17"/>
      <c r="V6" s="18"/>
      <c r="W6" s="88">
        <v>78038.954296923504</v>
      </c>
      <c r="X6" s="122">
        <v>2896.7609392862901</v>
      </c>
      <c r="Y6" s="88">
        <v>107.819981808574</v>
      </c>
      <c r="Z6" s="122">
        <v>22.290268713980002</v>
      </c>
      <c r="AA6" s="88">
        <v>1.8384509111199301</v>
      </c>
      <c r="AB6" s="122">
        <v>0.25691904981710201</v>
      </c>
      <c r="AC6" s="88">
        <v>77627.129868524906</v>
      </c>
      <c r="AD6" s="122">
        <v>4836.1698208404896</v>
      </c>
      <c r="AE6" s="88">
        <v>57.627045884534397</v>
      </c>
      <c r="AF6" s="122">
        <v>2.1345474472555201</v>
      </c>
      <c r="AG6" s="88">
        <v>36.2926019567672</v>
      </c>
      <c r="AH6" s="122">
        <v>3.8742348364538901</v>
      </c>
      <c r="AI6" s="88">
        <v>1.925588759573E-3</v>
      </c>
      <c r="AJ6" s="122">
        <v>2.2846763208289999E-3</v>
      </c>
      <c r="AK6" s="88">
        <v>26.7138958719204</v>
      </c>
      <c r="AL6" s="122">
        <v>2.3142896702847602</v>
      </c>
      <c r="AM6" s="88">
        <v>21.455359776037401</v>
      </c>
      <c r="AN6" s="122">
        <v>1.9424242224026</v>
      </c>
      <c r="AO6" s="88">
        <v>6.7697673989293499</v>
      </c>
      <c r="AP6" s="122">
        <v>0.61264896597318796</v>
      </c>
      <c r="AQ6" s="88">
        <v>2.30651504200726</v>
      </c>
      <c r="AR6" s="122">
        <v>0.109451388442509</v>
      </c>
      <c r="AS6" s="88">
        <v>0.38290382255358801</v>
      </c>
      <c r="AT6" s="122">
        <v>1.8808168149634999E-2</v>
      </c>
      <c r="AU6" s="124">
        <v>3.9861209877999999E-5</v>
      </c>
      <c r="AV6" s="122">
        <v>1.8149865481E-5</v>
      </c>
    </row>
    <row r="7" spans="1:52" x14ac:dyDescent="0.25">
      <c r="A7" s="88" t="s">
        <v>323</v>
      </c>
      <c r="B7" s="88">
        <v>819.68010328188495</v>
      </c>
      <c r="C7" s="88">
        <v>271.30266575097698</v>
      </c>
      <c r="D7" s="47">
        <f t="shared" ref="D7:D20" si="0">IF(ISNUMBER(B7),(B7*(EXP(B$2*0.00001867)-1)/(EXP(B$3*0.00001867)-1)),"&lt; DL")</f>
        <v>832.82692624742936</v>
      </c>
      <c r="E7" s="48">
        <f>C7</f>
        <v>271.30266575097698</v>
      </c>
      <c r="F7" s="96">
        <v>8.8689594440509598</v>
      </c>
      <c r="G7" s="96">
        <v>3.1931917856124499</v>
      </c>
      <c r="H7" s="97">
        <v>0.91930015505101215</v>
      </c>
      <c r="I7" s="88">
        <v>92.248568173129698</v>
      </c>
      <c r="J7" s="88">
        <v>12.427639094374999</v>
      </c>
      <c r="K7" s="54">
        <f t="shared" ref="K7:K20" si="1">IF(ISNUMBER(I7),(I7*(EXP(B$2*0.00001867)-1)/(EXP(B$3*0.00001867)-1)),"&lt; DL")</f>
        <v>93.728140008216727</v>
      </c>
      <c r="L7" s="55">
        <f>J7</f>
        <v>12.427639094374999</v>
      </c>
      <c r="M7" s="94">
        <v>0.11133145839516299</v>
      </c>
      <c r="N7" s="94">
        <v>3.9886495342032001E-2</v>
      </c>
      <c r="O7" s="95">
        <v>0.37602872176179991</v>
      </c>
      <c r="P7" s="58" t="s">
        <v>36</v>
      </c>
      <c r="Q7" s="58"/>
      <c r="R7" s="59"/>
      <c r="S7" s="59"/>
      <c r="T7" s="60"/>
      <c r="U7" s="60"/>
      <c r="V7" s="61"/>
      <c r="W7" s="88">
        <v>79670.505071527601</v>
      </c>
      <c r="X7" s="122">
        <v>2936.18082033575</v>
      </c>
      <c r="Y7" s="88">
        <v>141.09904465275</v>
      </c>
      <c r="Z7" s="122">
        <v>15.1823477621639</v>
      </c>
      <c r="AA7" s="88">
        <v>1.96401506039184</v>
      </c>
      <c r="AB7" s="122">
        <v>0.36228771013231198</v>
      </c>
      <c r="AC7" s="88">
        <v>73676.400943668006</v>
      </c>
      <c r="AD7" s="122">
        <v>4573.5460830574302</v>
      </c>
      <c r="AE7" s="88">
        <v>59.888368691642299</v>
      </c>
      <c r="AF7" s="122">
        <v>2.9568882672302399</v>
      </c>
      <c r="AG7" s="88">
        <v>76.0339893209471</v>
      </c>
      <c r="AH7" s="122">
        <v>9.7003831640163405</v>
      </c>
      <c r="AI7" s="88">
        <v>2.7212026263249999E-3</v>
      </c>
      <c r="AJ7" s="122">
        <v>2.7783435801190001E-3</v>
      </c>
      <c r="AK7" s="88">
        <v>39.360429650341501</v>
      </c>
      <c r="AL7" s="122">
        <v>4.3527595916163699</v>
      </c>
      <c r="AM7" s="88">
        <v>36.385776246129801</v>
      </c>
      <c r="AN7" s="122">
        <v>3.9543707433654101</v>
      </c>
      <c r="AO7" s="88">
        <v>13.1082852316804</v>
      </c>
      <c r="AP7" s="122">
        <v>1.43401873565142</v>
      </c>
      <c r="AQ7" s="88">
        <v>2.9849640385895801</v>
      </c>
      <c r="AR7" s="122">
        <v>0.19663697667890601</v>
      </c>
      <c r="AS7" s="88">
        <v>0.46902282124461803</v>
      </c>
      <c r="AT7" s="122">
        <v>2.9487188864891E-2</v>
      </c>
      <c r="AU7" s="124">
        <v>7.7431323930999996E-5</v>
      </c>
      <c r="AV7" s="122">
        <v>2.5931783298999999E-5</v>
      </c>
      <c r="AY7" s="58"/>
    </row>
    <row r="8" spans="1:52" x14ac:dyDescent="0.25">
      <c r="A8" s="88" t="s">
        <v>324</v>
      </c>
      <c r="B8" s="88">
        <v>3211.5607846892799</v>
      </c>
      <c r="C8" s="88">
        <v>1889.74513703306</v>
      </c>
      <c r="D8" s="68">
        <f t="shared" si="0"/>
        <v>3263.0709054185072</v>
      </c>
      <c r="E8" s="69">
        <f t="shared" ref="E8:E19" si="2">C8</f>
        <v>1889.74513703306</v>
      </c>
      <c r="F8" s="96">
        <v>33.041894569848502</v>
      </c>
      <c r="G8" s="96">
        <v>19.846179676163501</v>
      </c>
      <c r="H8" s="97">
        <v>0.97965940548938346</v>
      </c>
      <c r="I8" s="88">
        <v>95.675631814968497</v>
      </c>
      <c r="J8" s="88">
        <v>11.800949491906101</v>
      </c>
      <c r="K8" s="73">
        <f t="shared" si="1"/>
        <v>97.210170214219403</v>
      </c>
      <c r="L8" s="74">
        <f t="shared" ref="L8:L19" si="3">J8</f>
        <v>11.800949491906101</v>
      </c>
      <c r="M8" s="94">
        <v>2.9716623347937E-2</v>
      </c>
      <c r="N8" s="94">
        <v>1.7857835229426001E-2</v>
      </c>
      <c r="O8" s="95">
        <v>0.20525146278484782</v>
      </c>
      <c r="P8" s="58"/>
      <c r="Q8" s="58"/>
      <c r="R8" s="59"/>
      <c r="S8" s="59"/>
      <c r="T8" s="60"/>
      <c r="U8" s="60"/>
      <c r="V8" s="61"/>
      <c r="W8" s="88">
        <v>80215.574568675394</v>
      </c>
      <c r="X8" s="122">
        <v>2989.4194548686401</v>
      </c>
      <c r="Y8" s="88">
        <v>129.75324958208401</v>
      </c>
      <c r="Z8" s="122">
        <v>12.4431925774233</v>
      </c>
      <c r="AA8" s="88">
        <v>1.6950138952870899</v>
      </c>
      <c r="AB8" s="122">
        <v>0.22219565206828301</v>
      </c>
      <c r="AC8" s="88">
        <v>74350.539885934806</v>
      </c>
      <c r="AD8" s="122">
        <v>4613.0120595793196</v>
      </c>
      <c r="AE8" s="88">
        <v>72.267784906224804</v>
      </c>
      <c r="AF8" s="122">
        <v>3.1819006087636099</v>
      </c>
      <c r="AG8" s="88">
        <v>74.364607792149201</v>
      </c>
      <c r="AH8" s="122">
        <v>13.2040144463936</v>
      </c>
      <c r="AI8" s="88">
        <v>4.1694075083809996E-3</v>
      </c>
      <c r="AJ8" s="122">
        <v>3.455018385312E-3</v>
      </c>
      <c r="AK8" s="88">
        <v>44.808267103818402</v>
      </c>
      <c r="AL8" s="122">
        <v>8.1361282454970691</v>
      </c>
      <c r="AM8" s="88">
        <v>38.5752720448396</v>
      </c>
      <c r="AN8" s="122">
        <v>6.7045545248110496</v>
      </c>
      <c r="AO8" s="88">
        <v>14.289182244846</v>
      </c>
      <c r="AP8" s="122">
        <v>2.50601392958984</v>
      </c>
      <c r="AQ8" s="88">
        <v>3.7093542325723501</v>
      </c>
      <c r="AR8" s="122">
        <v>0.43838597746507302</v>
      </c>
      <c r="AS8" s="88">
        <v>0.58556142943990097</v>
      </c>
      <c r="AT8" s="122">
        <v>6.9061639148913001E-2</v>
      </c>
      <c r="AU8" s="124">
        <v>2.4894659093000001E-5</v>
      </c>
      <c r="AV8" s="122">
        <v>1.4682740494E-5</v>
      </c>
    </row>
    <row r="9" spans="1:52" x14ac:dyDescent="0.25">
      <c r="A9" s="88" t="s">
        <v>325</v>
      </c>
      <c r="B9" s="88">
        <v>52.031099747404298</v>
      </c>
      <c r="C9" s="88">
        <v>23.6714451860501</v>
      </c>
      <c r="D9" s="68">
        <f t="shared" si="0"/>
        <v>52.865624892449169</v>
      </c>
      <c r="E9" s="69">
        <f t="shared" si="2"/>
        <v>23.6714451860501</v>
      </c>
      <c r="F9" s="96">
        <v>0.84956695901642398</v>
      </c>
      <c r="G9" s="96">
        <v>0.63483444912464404</v>
      </c>
      <c r="H9" s="97">
        <v>0.60883399795241611</v>
      </c>
      <c r="I9" s="88">
        <v>61.294590473403602</v>
      </c>
      <c r="J9" s="88">
        <v>36.564844000328897</v>
      </c>
      <c r="K9" s="73">
        <f t="shared" si="1"/>
        <v>62.277692449983192</v>
      </c>
      <c r="L9" s="74">
        <f t="shared" si="3"/>
        <v>36.564844000328897</v>
      </c>
      <c r="M9" s="94">
        <v>1.1781392515836799</v>
      </c>
      <c r="N9" s="94">
        <v>0.88186027471905304</v>
      </c>
      <c r="O9" s="95">
        <v>0.79696348459332322</v>
      </c>
      <c r="P9" s="58"/>
      <c r="Q9" s="58"/>
      <c r="R9" s="59"/>
      <c r="S9" s="59"/>
      <c r="T9" s="60"/>
      <c r="U9" s="60"/>
      <c r="V9" s="61"/>
      <c r="W9" s="88">
        <v>79915.434888477001</v>
      </c>
      <c r="X9" s="122">
        <v>2992.1258150486801</v>
      </c>
      <c r="Y9" s="88">
        <v>11.3327310861175</v>
      </c>
      <c r="Z9" s="122">
        <v>3.5038210121741802</v>
      </c>
      <c r="AA9" s="88">
        <v>0.46380308782134699</v>
      </c>
      <c r="AB9" s="122">
        <v>0.100847919961777</v>
      </c>
      <c r="AC9" s="88">
        <v>83019.6784165922</v>
      </c>
      <c r="AD9" s="122">
        <v>5176.4783562122802</v>
      </c>
      <c r="AE9" s="88">
        <v>83.307586149494099</v>
      </c>
      <c r="AF9" s="122">
        <v>3.1549844363674899</v>
      </c>
      <c r="AG9" s="88">
        <v>0.74596721580297298</v>
      </c>
      <c r="AH9" s="122">
        <v>0.17430461130019301</v>
      </c>
      <c r="AI9" s="88" t="s">
        <v>446</v>
      </c>
      <c r="AJ9" s="122">
        <v>5.8963569108899997E-4</v>
      </c>
      <c r="AK9" s="88">
        <v>0.29136914212738402</v>
      </c>
      <c r="AL9" s="122">
        <v>2.6751864035740001E-2</v>
      </c>
      <c r="AM9" s="88">
        <v>0.24629262343209399</v>
      </c>
      <c r="AN9" s="122">
        <v>2.2853951907843E-2</v>
      </c>
      <c r="AO9" s="88">
        <v>0.10090116388343499</v>
      </c>
      <c r="AP9" s="122">
        <v>9.4885964352589992E-3</v>
      </c>
      <c r="AQ9" s="88">
        <v>9.7381336962015994E-2</v>
      </c>
      <c r="AR9" s="122">
        <v>7.0675307224460004E-3</v>
      </c>
      <c r="AS9" s="88">
        <v>1.681859473333E-2</v>
      </c>
      <c r="AT9" s="122">
        <v>1.1985740787320001E-3</v>
      </c>
      <c r="AU9" s="124">
        <v>4.4122796096000003E-5</v>
      </c>
      <c r="AV9" s="122">
        <v>2.0105136583000001E-5</v>
      </c>
    </row>
    <row r="10" spans="1:52" x14ac:dyDescent="0.25">
      <c r="A10" s="88" t="s">
        <v>326</v>
      </c>
      <c r="B10" s="88">
        <v>3363.76096333021</v>
      </c>
      <c r="C10" s="88">
        <v>2150.8661797556101</v>
      </c>
      <c r="D10" s="68">
        <f t="shared" si="0"/>
        <v>3417.7122178577383</v>
      </c>
      <c r="E10" s="69">
        <f t="shared" si="2"/>
        <v>2150.8661797556101</v>
      </c>
      <c r="F10" s="96">
        <v>39.4204642583286</v>
      </c>
      <c r="G10" s="96">
        <v>26.641775548688202</v>
      </c>
      <c r="H10" s="97">
        <v>0.94612133099091245</v>
      </c>
      <c r="I10" s="88">
        <v>90.998082155364798</v>
      </c>
      <c r="J10" s="88">
        <v>11.6209408546191</v>
      </c>
      <c r="K10" s="73">
        <f t="shared" si="1"/>
        <v>92.457597485199813</v>
      </c>
      <c r="L10" s="74">
        <f t="shared" si="3"/>
        <v>11.6209408546191</v>
      </c>
      <c r="M10" s="94">
        <v>2.8976061143930001E-2</v>
      </c>
      <c r="N10" s="94">
        <v>1.8319529397374999E-2</v>
      </c>
      <c r="O10" s="95">
        <v>0.20199196207502745</v>
      </c>
      <c r="P10" s="58"/>
      <c r="Q10" s="58"/>
      <c r="R10" s="59"/>
      <c r="S10" s="59"/>
      <c r="T10" s="60"/>
      <c r="U10" s="60"/>
      <c r="V10" s="61"/>
      <c r="W10" s="88">
        <v>80579.832461790196</v>
      </c>
      <c r="X10" s="122">
        <v>3053.9120312779801</v>
      </c>
      <c r="Y10" s="88">
        <v>140.433970549414</v>
      </c>
      <c r="Z10" s="122">
        <v>9.4265320771227898</v>
      </c>
      <c r="AA10" s="88">
        <v>1.2052554346645299</v>
      </c>
      <c r="AB10" s="122">
        <v>0.177598294044612</v>
      </c>
      <c r="AC10" s="88">
        <v>78344.205890252197</v>
      </c>
      <c r="AD10" s="122">
        <v>4901.1058673759799</v>
      </c>
      <c r="AE10" s="88">
        <v>51.549351091857602</v>
      </c>
      <c r="AF10" s="122">
        <v>2.4110196507663502</v>
      </c>
      <c r="AG10" s="88">
        <v>65.209381867088197</v>
      </c>
      <c r="AH10" s="122">
        <v>6.0706108702539598</v>
      </c>
      <c r="AI10" s="88">
        <v>2.0613815090759998E-3</v>
      </c>
      <c r="AJ10" s="122">
        <v>2.4458434317369999E-3</v>
      </c>
      <c r="AK10" s="88">
        <v>32.288307041538197</v>
      </c>
      <c r="AL10" s="122">
        <v>1.69422332991164</v>
      </c>
      <c r="AM10" s="88">
        <v>30.902257029379498</v>
      </c>
      <c r="AN10" s="122">
        <v>1.7035894031565599</v>
      </c>
      <c r="AO10" s="88">
        <v>12.583028024700999</v>
      </c>
      <c r="AP10" s="122">
        <v>0.68825640895309004</v>
      </c>
      <c r="AQ10" s="88">
        <v>3.3697517903324501</v>
      </c>
      <c r="AR10" s="122">
        <v>0.16385019314795099</v>
      </c>
      <c r="AS10" s="88">
        <v>0.52725328415661998</v>
      </c>
      <c r="AT10" s="122">
        <v>2.6997374852045002E-2</v>
      </c>
      <c r="AU10" s="124">
        <v>2.2835367802000002E-5</v>
      </c>
      <c r="AV10" s="122">
        <v>1.4173355142000001E-5</v>
      </c>
    </row>
    <row r="11" spans="1:52" x14ac:dyDescent="0.25">
      <c r="A11" s="88" t="s">
        <v>327</v>
      </c>
      <c r="B11" s="88">
        <v>2867.81729139147</v>
      </c>
      <c r="C11" s="88">
        <v>1579.9033462438599</v>
      </c>
      <c r="D11" s="68">
        <f t="shared" si="0"/>
        <v>2913.8141212236142</v>
      </c>
      <c r="E11" s="69">
        <f t="shared" si="2"/>
        <v>1579.9033462438599</v>
      </c>
      <c r="F11" s="96">
        <v>31.2421620715259</v>
      </c>
      <c r="G11" s="96">
        <v>18.058840645862499</v>
      </c>
      <c r="H11" s="97">
        <v>0.95308197307550846</v>
      </c>
      <c r="I11" s="88">
        <v>94.8276089491644</v>
      </c>
      <c r="J11" s="88">
        <v>13.1898867305623</v>
      </c>
      <c r="K11" s="73">
        <f t="shared" si="1"/>
        <v>96.348545936788</v>
      </c>
      <c r="L11" s="74">
        <f t="shared" si="3"/>
        <v>13.1898867305623</v>
      </c>
      <c r="M11" s="94">
        <v>3.4922974148115002E-2</v>
      </c>
      <c r="N11" s="94">
        <v>1.925522563017E-2</v>
      </c>
      <c r="O11" s="95">
        <v>0.25227189899831143</v>
      </c>
      <c r="Q11" s="58"/>
      <c r="R11" s="59"/>
      <c r="S11" s="59"/>
      <c r="T11" s="60"/>
      <c r="U11" s="60"/>
      <c r="V11" s="61"/>
      <c r="W11" s="88">
        <v>87086.742655595299</v>
      </c>
      <c r="X11" s="122">
        <v>3242.97767339345</v>
      </c>
      <c r="Y11" s="88">
        <v>207.34945420159201</v>
      </c>
      <c r="Z11" s="122">
        <v>8.3056193517751602</v>
      </c>
      <c r="AA11" s="88">
        <v>1.9680205435384399</v>
      </c>
      <c r="AB11" s="122">
        <v>0.27949865263978202</v>
      </c>
      <c r="AC11" s="88">
        <v>67358.105117636995</v>
      </c>
      <c r="AD11" s="122">
        <v>4189.9128517343697</v>
      </c>
      <c r="AE11" s="88">
        <v>46.351655117130903</v>
      </c>
      <c r="AF11" s="122">
        <v>2.2775737808963998</v>
      </c>
      <c r="AG11" s="88">
        <v>56.245529106101202</v>
      </c>
      <c r="AH11" s="122">
        <v>5.1624747223890601</v>
      </c>
      <c r="AI11" s="88">
        <v>1.294746295896E-3</v>
      </c>
      <c r="AJ11" s="122">
        <v>1.906810783541E-3</v>
      </c>
      <c r="AK11" s="88">
        <v>26.969752017956601</v>
      </c>
      <c r="AL11" s="122">
        <v>1.2069801000734499</v>
      </c>
      <c r="AM11" s="88">
        <v>28.0144238647907</v>
      </c>
      <c r="AN11" s="122">
        <v>1.3704466117520899</v>
      </c>
      <c r="AO11" s="88">
        <v>12.276329584846399</v>
      </c>
      <c r="AP11" s="122">
        <v>0.61597969938637198</v>
      </c>
      <c r="AQ11" s="88">
        <v>3.7212476355217801</v>
      </c>
      <c r="AR11" s="122">
        <v>0.171656672755784</v>
      </c>
      <c r="AS11" s="88">
        <v>0.58660228513344603</v>
      </c>
      <c r="AT11" s="122">
        <v>2.6494532445085001E-2</v>
      </c>
      <c r="AU11" s="124">
        <v>2.9279634884999999E-5</v>
      </c>
      <c r="AV11" s="122">
        <v>1.5794764443000002E-5</v>
      </c>
    </row>
    <row r="12" spans="1:52" x14ac:dyDescent="0.25">
      <c r="A12" s="88" t="s">
        <v>328</v>
      </c>
      <c r="B12" s="88">
        <v>1588.30087350842</v>
      </c>
      <c r="C12" s="88">
        <v>707.33315163235704</v>
      </c>
      <c r="D12" s="68">
        <f t="shared" si="0"/>
        <v>1613.7755804293636</v>
      </c>
      <c r="E12" s="69">
        <f t="shared" si="2"/>
        <v>707.33315163235704</v>
      </c>
      <c r="F12" s="96">
        <v>16.051279748437899</v>
      </c>
      <c r="G12" s="96">
        <v>7.5874953590214904</v>
      </c>
      <c r="H12" s="97">
        <v>0.94211184464975051</v>
      </c>
      <c r="I12" s="88">
        <v>100.67108827219</v>
      </c>
      <c r="J12" s="88">
        <v>21.4604240070522</v>
      </c>
      <c r="K12" s="73">
        <f t="shared" si="1"/>
        <v>102.28574863781807</v>
      </c>
      <c r="L12" s="74">
        <f t="shared" si="3"/>
        <v>21.4604240070522</v>
      </c>
      <c r="M12" s="94">
        <v>6.5278595944836995E-2</v>
      </c>
      <c r="N12" s="94">
        <v>2.9942080551493999E-2</v>
      </c>
      <c r="O12" s="95">
        <v>0.46475317489519241</v>
      </c>
      <c r="P12" s="58"/>
      <c r="Q12" s="58"/>
      <c r="R12" s="59"/>
      <c r="S12" s="59"/>
      <c r="T12" s="60"/>
      <c r="U12" s="60"/>
      <c r="V12" s="61"/>
      <c r="W12" s="88">
        <v>86599.097830118495</v>
      </c>
      <c r="X12" s="122">
        <v>3239.05931837649</v>
      </c>
      <c r="Y12" s="88">
        <v>199.80119340908701</v>
      </c>
      <c r="Z12" s="122">
        <v>8.0726880391739506</v>
      </c>
      <c r="AA12" s="88">
        <v>1.88884586029498</v>
      </c>
      <c r="AB12" s="122">
        <v>0.24601995333420201</v>
      </c>
      <c r="AC12" s="88">
        <v>67123.288042333894</v>
      </c>
      <c r="AD12" s="122">
        <v>4179.1919455098596</v>
      </c>
      <c r="AE12" s="88">
        <v>53.745907882796999</v>
      </c>
      <c r="AF12" s="122">
        <v>3.38803115507472</v>
      </c>
      <c r="AG12" s="88">
        <v>42.096284631577397</v>
      </c>
      <c r="AH12" s="122">
        <v>3.8030161974935401</v>
      </c>
      <c r="AI12" s="88">
        <v>1.2763807381830001E-3</v>
      </c>
      <c r="AJ12" s="122">
        <v>1.879763288905E-3</v>
      </c>
      <c r="AK12" s="88">
        <v>17.679188103646201</v>
      </c>
      <c r="AL12" s="122">
        <v>0.75114699313949396</v>
      </c>
      <c r="AM12" s="88">
        <v>19.714792894077799</v>
      </c>
      <c r="AN12" s="122">
        <v>0.89532970831515402</v>
      </c>
      <c r="AO12" s="88">
        <v>9.0582817692845001</v>
      </c>
      <c r="AP12" s="122">
        <v>0.42966480944183399</v>
      </c>
      <c r="AQ12" s="88">
        <v>3.0494972443525299</v>
      </c>
      <c r="AR12" s="122">
        <v>0.136825977164448</v>
      </c>
      <c r="AS12" s="88">
        <v>0.49027526653655101</v>
      </c>
      <c r="AT12" s="122">
        <v>2.1699833423762999E-2</v>
      </c>
      <c r="AU12" s="124">
        <v>4.3454305637999997E-5</v>
      </c>
      <c r="AV12" s="122">
        <v>1.9131189182999998E-5</v>
      </c>
      <c r="AY12" s="39"/>
      <c r="AZ12" s="77"/>
    </row>
    <row r="13" spans="1:52" x14ac:dyDescent="0.25">
      <c r="A13" s="88" t="s">
        <v>329</v>
      </c>
      <c r="B13" s="88">
        <v>1310.70123910794</v>
      </c>
      <c r="C13" s="88">
        <v>574.72410107354699</v>
      </c>
      <c r="D13" s="68">
        <f t="shared" si="0"/>
        <v>1331.7235343695661</v>
      </c>
      <c r="E13" s="69">
        <f t="shared" si="2"/>
        <v>574.72410107354699</v>
      </c>
      <c r="F13" s="96">
        <v>16.9001712172205</v>
      </c>
      <c r="G13" s="96">
        <v>7.8604137266460601</v>
      </c>
      <c r="H13" s="97">
        <v>0.94276054500553763</v>
      </c>
      <c r="I13" s="88">
        <v>78.286603346743803</v>
      </c>
      <c r="J13" s="88">
        <v>16.1236668523009</v>
      </c>
      <c r="K13" s="73">
        <f t="shared" si="1"/>
        <v>79.542239674443593</v>
      </c>
      <c r="L13" s="74">
        <f t="shared" si="3"/>
        <v>16.1236668523009</v>
      </c>
      <c r="M13" s="94">
        <v>6.1885186859495997E-2</v>
      </c>
      <c r="N13" s="94">
        <v>2.7904589207479E-2</v>
      </c>
      <c r="O13" s="95">
        <v>0.45675934206788948</v>
      </c>
      <c r="P13" s="58"/>
      <c r="Q13" s="58"/>
      <c r="R13" s="59" t="s">
        <v>35</v>
      </c>
      <c r="S13" s="59"/>
      <c r="T13" s="60"/>
      <c r="U13" s="60"/>
      <c r="V13" s="61"/>
      <c r="W13" s="88">
        <v>79416.550785696701</v>
      </c>
      <c r="X13" s="122">
        <v>2971.4099204425002</v>
      </c>
      <c r="Y13" s="88">
        <v>62.561376592246397</v>
      </c>
      <c r="Z13" s="122">
        <v>2.9285020581112602</v>
      </c>
      <c r="AA13" s="88">
        <v>1.6155720342858499</v>
      </c>
      <c r="AB13" s="122">
        <v>0.213108324715204</v>
      </c>
      <c r="AC13" s="88">
        <v>77204.851462030099</v>
      </c>
      <c r="AD13" s="122">
        <v>4788.5780311594499</v>
      </c>
      <c r="AE13" s="88">
        <v>54.876572001124799</v>
      </c>
      <c r="AF13" s="122">
        <v>2.0355033042922699</v>
      </c>
      <c r="AG13" s="88">
        <v>38.892611709441198</v>
      </c>
      <c r="AH13" s="122">
        <v>3.9432615771324899</v>
      </c>
      <c r="AI13" s="88">
        <v>4.090827827667E-3</v>
      </c>
      <c r="AJ13" s="122">
        <v>3.3898910465730001E-3</v>
      </c>
      <c r="AK13" s="88">
        <v>23.5411145612509</v>
      </c>
      <c r="AL13" s="122">
        <v>1.8973640442859101</v>
      </c>
      <c r="AM13" s="88">
        <v>18.898424405841698</v>
      </c>
      <c r="AN13" s="122">
        <v>1.52440494933693</v>
      </c>
      <c r="AO13" s="88">
        <v>6.2323075848841203</v>
      </c>
      <c r="AP13" s="122">
        <v>0.49311185553023201</v>
      </c>
      <c r="AQ13" s="88">
        <v>2.5284089766773201</v>
      </c>
      <c r="AR13" s="122">
        <v>0.14423823493795099</v>
      </c>
      <c r="AS13" s="88">
        <v>0.42235713055241297</v>
      </c>
      <c r="AT13" s="122">
        <v>2.3744516084039002E-2</v>
      </c>
      <c r="AU13" s="124">
        <v>4.5452943454000001E-5</v>
      </c>
      <c r="AV13" s="122">
        <v>1.9718225842999999E-5</v>
      </c>
    </row>
    <row r="14" spans="1:52" x14ac:dyDescent="0.25">
      <c r="A14" s="88" t="s">
        <v>330</v>
      </c>
      <c r="B14" s="88">
        <v>1516.21089990671</v>
      </c>
      <c r="C14" s="88">
        <v>655.54389119748396</v>
      </c>
      <c r="D14" s="68">
        <f t="shared" si="0"/>
        <v>1540.5293580462842</v>
      </c>
      <c r="E14" s="69">
        <f t="shared" si="2"/>
        <v>655.54389119748396</v>
      </c>
      <c r="F14" s="96">
        <v>14.6096461236484</v>
      </c>
      <c r="G14" s="96">
        <v>6.6188378722494399</v>
      </c>
      <c r="H14" s="97">
        <v>0.9543333779158657</v>
      </c>
      <c r="I14" s="88">
        <v>102.512772311616</v>
      </c>
      <c r="J14" s="88">
        <v>14.8797285289497</v>
      </c>
      <c r="K14" s="73">
        <f t="shared" si="1"/>
        <v>104.15697138866071</v>
      </c>
      <c r="L14" s="74">
        <f t="shared" si="3"/>
        <v>14.8797285289497</v>
      </c>
      <c r="M14" s="94">
        <v>6.7363098070993999E-2</v>
      </c>
      <c r="N14" s="94">
        <v>3.0523715398525001E-2</v>
      </c>
      <c r="O14" s="95">
        <v>0.32033300379204516</v>
      </c>
      <c r="Q14" s="58"/>
      <c r="R14">
        <v>560</v>
      </c>
      <c r="S14">
        <v>16.399999999999999</v>
      </c>
      <c r="W14" s="88">
        <v>79085.708053573399</v>
      </c>
      <c r="X14" s="122">
        <v>2942.9331736259001</v>
      </c>
      <c r="Y14" s="88">
        <v>113.410542278348</v>
      </c>
      <c r="Z14" s="122">
        <v>12.6766286312884</v>
      </c>
      <c r="AA14" s="88">
        <v>1.65462677656219</v>
      </c>
      <c r="AB14" s="122">
        <v>0.22821793968030901</v>
      </c>
      <c r="AC14" s="88">
        <v>77827.272106476899</v>
      </c>
      <c r="AD14" s="122">
        <v>4841.5714005772397</v>
      </c>
      <c r="AE14" s="88">
        <v>50.978196734196899</v>
      </c>
      <c r="AF14" s="122">
        <v>1.8848428082242701</v>
      </c>
      <c r="AG14" s="88">
        <v>42.309592630253597</v>
      </c>
      <c r="AH14" s="122">
        <v>4.6429504712508498</v>
      </c>
      <c r="AI14" s="88">
        <v>1.2486749349070001E-3</v>
      </c>
      <c r="AJ14" s="122">
        <v>1.8389601411220001E-3</v>
      </c>
      <c r="AK14" s="88">
        <v>18.4550180667249</v>
      </c>
      <c r="AL14" s="122">
        <v>2.0558041225947701</v>
      </c>
      <c r="AM14" s="88">
        <v>16.645246334190801</v>
      </c>
      <c r="AN14" s="122">
        <v>1.8053919841228101</v>
      </c>
      <c r="AO14" s="88">
        <v>6.0900210741301404</v>
      </c>
      <c r="AP14" s="122">
        <v>0.62848874596339799</v>
      </c>
      <c r="AQ14" s="88">
        <v>2.9148848300221202</v>
      </c>
      <c r="AR14" s="122">
        <v>0.13951910631005601</v>
      </c>
      <c r="AS14" s="88">
        <v>0.48568961143602901</v>
      </c>
      <c r="AT14" s="122">
        <v>2.3032559336767001E-2</v>
      </c>
      <c r="AU14" s="124">
        <v>4.3819053727999997E-5</v>
      </c>
      <c r="AV14" s="122">
        <v>1.9032804973E-5</v>
      </c>
    </row>
    <row r="15" spans="1:52" x14ac:dyDescent="0.25">
      <c r="A15" s="88" t="s">
        <v>331</v>
      </c>
      <c r="B15" s="88">
        <v>636.58798958197599</v>
      </c>
      <c r="C15" s="88">
        <v>200.14605344447301</v>
      </c>
      <c r="D15" s="68">
        <f t="shared" si="0"/>
        <v>646.79820399064272</v>
      </c>
      <c r="E15" s="69">
        <f t="shared" si="2"/>
        <v>200.14605344447301</v>
      </c>
      <c r="F15" s="96">
        <v>6.86163381010563</v>
      </c>
      <c r="G15" s="96">
        <v>2.4385331810158202</v>
      </c>
      <c r="H15" s="97">
        <v>0.88468254370212396</v>
      </c>
      <c r="I15" s="88">
        <v>95.2211924725259</v>
      </c>
      <c r="J15" s="88">
        <v>14.0397706774831</v>
      </c>
      <c r="K15" s="73">
        <f t="shared" si="1"/>
        <v>96.748442133695022</v>
      </c>
      <c r="L15" s="74">
        <f t="shared" si="3"/>
        <v>14.0397706774831</v>
      </c>
      <c r="M15" s="94">
        <v>0.15408371153891701</v>
      </c>
      <c r="N15" s="94">
        <v>5.2957134226379002E-2</v>
      </c>
      <c r="O15" s="95">
        <v>0.42900134534620032</v>
      </c>
      <c r="W15" s="88">
        <v>78821.555266996307</v>
      </c>
      <c r="X15" s="122">
        <v>2962.4094627568202</v>
      </c>
      <c r="Y15" s="88">
        <v>81.292431921024104</v>
      </c>
      <c r="Z15" s="122">
        <v>5.65561880293542</v>
      </c>
      <c r="AA15" s="88">
        <v>2.1127413684118501</v>
      </c>
      <c r="AB15" s="122">
        <v>0.32542587812875601</v>
      </c>
      <c r="AC15" s="88">
        <v>75789.793930221495</v>
      </c>
      <c r="AD15" s="122">
        <v>4716.1962504934399</v>
      </c>
      <c r="AE15" s="88">
        <v>53.806182052843504</v>
      </c>
      <c r="AF15" s="122">
        <v>2.0254666193561399</v>
      </c>
      <c r="AG15" s="88">
        <v>49.705853686778802</v>
      </c>
      <c r="AH15" s="122">
        <v>5.4894769963594303</v>
      </c>
      <c r="AI15" s="88">
        <v>1.3195512766130001E-3</v>
      </c>
      <c r="AJ15" s="122">
        <v>1.9433418049990001E-3</v>
      </c>
      <c r="AK15" s="88">
        <v>37.152846762828503</v>
      </c>
      <c r="AL15" s="122">
        <v>2.7671724511551599</v>
      </c>
      <c r="AM15" s="88">
        <v>30.501570620202099</v>
      </c>
      <c r="AN15" s="122">
        <v>2.4740084913246698</v>
      </c>
      <c r="AO15" s="88">
        <v>9.6836053390469807</v>
      </c>
      <c r="AP15" s="122">
        <v>0.78536183604707499</v>
      </c>
      <c r="AQ15" s="88">
        <v>2.4846748931674898</v>
      </c>
      <c r="AR15" s="122">
        <v>0.192702045790588</v>
      </c>
      <c r="AS15" s="88">
        <v>0.40789212440126099</v>
      </c>
      <c r="AT15" s="122">
        <v>3.1346973195931001E-2</v>
      </c>
      <c r="AU15" s="124">
        <v>8.9667828811999995E-5</v>
      </c>
      <c r="AV15" s="122">
        <v>2.8095866619999999E-5</v>
      </c>
    </row>
    <row r="16" spans="1:52" x14ac:dyDescent="0.25">
      <c r="A16" s="88" t="s">
        <v>332</v>
      </c>
      <c r="B16" s="88">
        <v>849.03676945754796</v>
      </c>
      <c r="C16" s="88">
        <v>302.77611585276298</v>
      </c>
      <c r="D16" s="68">
        <f t="shared" si="0"/>
        <v>862.65444305314293</v>
      </c>
      <c r="E16" s="69">
        <f t="shared" si="2"/>
        <v>302.77611585276298</v>
      </c>
      <c r="F16" s="96">
        <v>10.0911935120642</v>
      </c>
      <c r="G16" s="96">
        <v>3.84789389084828</v>
      </c>
      <c r="H16" s="97">
        <v>0.93522167056517302</v>
      </c>
      <c r="I16" s="88">
        <v>83.388663203263704</v>
      </c>
      <c r="J16" s="88">
        <v>14.203304524596399</v>
      </c>
      <c r="K16" s="73">
        <f t="shared" si="1"/>
        <v>84.726131305853116</v>
      </c>
      <c r="L16" s="74">
        <f t="shared" si="3"/>
        <v>14.203304524596399</v>
      </c>
      <c r="M16" s="94">
        <v>9.8459686910723002E-2</v>
      </c>
      <c r="N16" s="94">
        <v>3.7532611875205998E-2</v>
      </c>
      <c r="O16" s="95">
        <v>0.44681942926000395</v>
      </c>
      <c r="W16" s="88">
        <v>77709.488746196294</v>
      </c>
      <c r="X16" s="122">
        <v>2921.44222720787</v>
      </c>
      <c r="Y16" s="88">
        <v>74.461300994770198</v>
      </c>
      <c r="Z16" s="122">
        <v>7.0722446787871904</v>
      </c>
      <c r="AA16" s="88">
        <v>1.3514029161171801</v>
      </c>
      <c r="AB16" s="122">
        <v>0.18986754735022601</v>
      </c>
      <c r="AC16" s="88">
        <v>77361.6380813258</v>
      </c>
      <c r="AD16" s="122">
        <v>4824.8050918714898</v>
      </c>
      <c r="AE16" s="88">
        <v>47.4146717609474</v>
      </c>
      <c r="AF16" s="122">
        <v>1.8665449809844199</v>
      </c>
      <c r="AG16" s="88">
        <v>49.309770539897301</v>
      </c>
      <c r="AH16" s="122">
        <v>5.7839057371562799</v>
      </c>
      <c r="AI16" s="88">
        <v>1.307884549838E-3</v>
      </c>
      <c r="AJ16" s="122">
        <v>1.926159874844E-3</v>
      </c>
      <c r="AK16" s="88">
        <v>36.291042941424003</v>
      </c>
      <c r="AL16" s="122">
        <v>3.21278514319369</v>
      </c>
      <c r="AM16" s="88">
        <v>28.5269463133803</v>
      </c>
      <c r="AN16" s="122">
        <v>2.6890535507426701</v>
      </c>
      <c r="AO16" s="88">
        <v>8.9545050807457702</v>
      </c>
      <c r="AP16" s="122">
        <v>0.85962596817642001</v>
      </c>
      <c r="AQ16" s="88">
        <v>2.5637938711179502</v>
      </c>
      <c r="AR16" s="122">
        <v>0.177401301124367</v>
      </c>
      <c r="AS16" s="88">
        <v>0.41899982043568501</v>
      </c>
      <c r="AT16" s="122">
        <v>2.890639336643E-2</v>
      </c>
      <c r="AU16" s="124">
        <v>6.7423780830000004E-5</v>
      </c>
      <c r="AV16" s="122">
        <v>2.4197196369999999E-5</v>
      </c>
    </row>
    <row r="17" spans="1:51" x14ac:dyDescent="0.25">
      <c r="A17" s="88" t="s">
        <v>333</v>
      </c>
      <c r="B17" s="88">
        <v>317.67518283400602</v>
      </c>
      <c r="C17" s="88">
        <v>78.614075576791706</v>
      </c>
      <c r="D17" s="68">
        <f t="shared" si="0"/>
        <v>322.77036493314921</v>
      </c>
      <c r="E17" s="69">
        <f t="shared" si="2"/>
        <v>78.614075576791706</v>
      </c>
      <c r="F17" s="96">
        <v>3.4257611954102201</v>
      </c>
      <c r="G17" s="96">
        <v>1.01123708691618</v>
      </c>
      <c r="H17" s="97">
        <v>0.8383417988246179</v>
      </c>
      <c r="I17" s="88">
        <v>92.154736731259902</v>
      </c>
      <c r="J17" s="88">
        <v>14.880184387285199</v>
      </c>
      <c r="K17" s="73">
        <f t="shared" si="1"/>
        <v>93.632803606851226</v>
      </c>
      <c r="L17" s="74">
        <f t="shared" si="3"/>
        <v>14.880184387285199</v>
      </c>
      <c r="M17" s="94">
        <v>0.289180384409778</v>
      </c>
      <c r="N17" s="94">
        <v>8.5249129736964996E-2</v>
      </c>
      <c r="O17" s="95">
        <v>0.54773378104428727</v>
      </c>
      <c r="W17" s="88">
        <v>78554.931703914306</v>
      </c>
      <c r="X17" s="122">
        <v>2929.89862567724</v>
      </c>
      <c r="Y17" s="88">
        <v>67.434189743420106</v>
      </c>
      <c r="Z17" s="122">
        <v>3.7026548065902101</v>
      </c>
      <c r="AA17" s="88">
        <v>2.2813835495243602</v>
      </c>
      <c r="AB17" s="122">
        <v>0.30543154907393399</v>
      </c>
      <c r="AC17" s="88">
        <v>79070.710976314294</v>
      </c>
      <c r="AD17" s="122">
        <v>4964.7163281508401</v>
      </c>
      <c r="AE17" s="88">
        <v>35.057524552433399</v>
      </c>
      <c r="AF17" s="122">
        <v>1.3027867866887399</v>
      </c>
      <c r="AG17" s="88">
        <v>39.627955944019902</v>
      </c>
      <c r="AH17" s="122">
        <v>4.8958028947306502</v>
      </c>
      <c r="AI17" s="88">
        <v>4.0773685444289998E-3</v>
      </c>
      <c r="AJ17" s="122">
        <v>3.3787264081860001E-3</v>
      </c>
      <c r="AK17" s="88">
        <v>28.325095183160101</v>
      </c>
      <c r="AL17" s="122">
        <v>3.2501688153918602</v>
      </c>
      <c r="AM17" s="88">
        <v>23.152483919916602</v>
      </c>
      <c r="AN17" s="122">
        <v>2.7046821460658399</v>
      </c>
      <c r="AO17" s="88">
        <v>7.6611004818439898</v>
      </c>
      <c r="AP17" s="122">
        <v>0.90853336178465904</v>
      </c>
      <c r="AQ17" s="88">
        <v>1.9984601134609901</v>
      </c>
      <c r="AR17" s="122">
        <v>0.10513802731380099</v>
      </c>
      <c r="AS17" s="88">
        <v>0.32092574873433599</v>
      </c>
      <c r="AT17" s="122">
        <v>1.5933725465627002E-2</v>
      </c>
      <c r="AU17" s="124">
        <v>1.3809514568999999E-4</v>
      </c>
      <c r="AV17" s="122">
        <v>3.4621415086000002E-5</v>
      </c>
    </row>
    <row r="18" spans="1:51" x14ac:dyDescent="0.25">
      <c r="A18" s="88" t="s">
        <v>334</v>
      </c>
      <c r="B18" s="88">
        <v>498.70770960072502</v>
      </c>
      <c r="C18" s="88">
        <v>151.372968199593</v>
      </c>
      <c r="D18" s="68">
        <f t="shared" si="0"/>
        <v>506.70646660778414</v>
      </c>
      <c r="E18" s="69">
        <f t="shared" si="2"/>
        <v>151.372968199593</v>
      </c>
      <c r="F18" s="96">
        <v>5.7061653759852602</v>
      </c>
      <c r="G18" s="96">
        <v>1.93938645280582</v>
      </c>
      <c r="H18" s="97">
        <v>0.89306329749573554</v>
      </c>
      <c r="I18" s="88">
        <v>85.255552499464599</v>
      </c>
      <c r="J18" s="88">
        <v>12.971932225127301</v>
      </c>
      <c r="K18" s="73">
        <f t="shared" si="1"/>
        <v>86.622963579778073</v>
      </c>
      <c r="L18" s="74">
        <f t="shared" si="3"/>
        <v>12.971932225127301</v>
      </c>
      <c r="M18" s="94">
        <v>0.17111370885541699</v>
      </c>
      <c r="N18" s="94">
        <v>5.8023991976251001E-2</v>
      </c>
      <c r="O18" s="95">
        <v>0.4487032322339663</v>
      </c>
      <c r="W18" s="88">
        <v>80848.734130234807</v>
      </c>
      <c r="X18" s="122">
        <v>3054.0635037133302</v>
      </c>
      <c r="Y18" s="88">
        <v>198.06864649936199</v>
      </c>
      <c r="Z18" s="122">
        <v>25.382964966774701</v>
      </c>
      <c r="AA18" s="88">
        <v>3.5662618620886901</v>
      </c>
      <c r="AB18" s="122">
        <v>0.411761746362107</v>
      </c>
      <c r="AC18" s="88">
        <v>73872.274627424296</v>
      </c>
      <c r="AD18" s="122">
        <v>4598.8224077480099</v>
      </c>
      <c r="AE18" s="88">
        <v>46.888992126064998</v>
      </c>
      <c r="AF18" s="122">
        <v>1.7659089182489001</v>
      </c>
      <c r="AG18" s="88">
        <v>36.889013814646702</v>
      </c>
      <c r="AH18" s="122">
        <v>3.9150483352221599</v>
      </c>
      <c r="AI18" s="88">
        <v>2.6195078017430002E-3</v>
      </c>
      <c r="AJ18" s="122">
        <v>2.674499451888E-3</v>
      </c>
      <c r="AK18" s="88">
        <v>21.020974241742401</v>
      </c>
      <c r="AL18" s="122">
        <v>1.34726093057561</v>
      </c>
      <c r="AM18" s="88">
        <v>18.0139009859213</v>
      </c>
      <c r="AN18" s="122">
        <v>1.2257434246688701</v>
      </c>
      <c r="AO18" s="88">
        <v>6.2111113351797398</v>
      </c>
      <c r="AP18" s="122">
        <v>0.41928721548505599</v>
      </c>
      <c r="AQ18" s="88">
        <v>1.9976100058972599</v>
      </c>
      <c r="AR18" s="122">
        <v>0.1138225211036</v>
      </c>
      <c r="AS18" s="88">
        <v>0.32670964738943797</v>
      </c>
      <c r="AT18" s="122">
        <v>1.7926013185344002E-2</v>
      </c>
      <c r="AU18" s="124">
        <v>8.9559624871999997E-5</v>
      </c>
      <c r="AV18" s="122">
        <v>2.742171863E-5</v>
      </c>
    </row>
    <row r="19" spans="1:51" x14ac:dyDescent="0.25">
      <c r="A19" s="88" t="s">
        <v>335</v>
      </c>
      <c r="B19" s="88">
        <v>443.697666046206</v>
      </c>
      <c r="C19" s="88">
        <v>170.16680974908999</v>
      </c>
      <c r="D19" s="68">
        <f t="shared" si="0"/>
        <v>450.81411872375588</v>
      </c>
      <c r="E19" s="69">
        <f t="shared" si="2"/>
        <v>170.16680974908999</v>
      </c>
      <c r="F19" s="96">
        <v>4.5302415090372099</v>
      </c>
      <c r="G19" s="96">
        <v>1.99629227533123</v>
      </c>
      <c r="H19" s="97">
        <v>0.87033197926216621</v>
      </c>
      <c r="I19" s="88">
        <v>96.335202185305207</v>
      </c>
      <c r="J19" s="88">
        <v>20.8497616468808</v>
      </c>
      <c r="K19" s="73">
        <f t="shared" si="1"/>
        <v>97.880319412634805</v>
      </c>
      <c r="L19" s="74">
        <f t="shared" si="3"/>
        <v>20.8497616468808</v>
      </c>
      <c r="M19" s="94">
        <v>0.21895815255043199</v>
      </c>
      <c r="N19" s="94">
        <v>9.6417249582181994E-2</v>
      </c>
      <c r="O19" s="95">
        <v>0.49149880113264294</v>
      </c>
      <c r="W19" s="88">
        <v>79112.310385277393</v>
      </c>
      <c r="X19" s="122">
        <v>2942.0883470225399</v>
      </c>
      <c r="Y19" s="88">
        <v>53.5151186128003</v>
      </c>
      <c r="Z19" s="122">
        <v>6.3188378750884802</v>
      </c>
      <c r="AA19" s="88">
        <v>2.8786011181787901</v>
      </c>
      <c r="AB19" s="122">
        <v>0.40822871982978898</v>
      </c>
      <c r="AC19" s="88">
        <v>81569.999492522096</v>
      </c>
      <c r="AD19" s="122">
        <v>5201.02926869352</v>
      </c>
      <c r="AE19" s="88">
        <v>38.652402152425203</v>
      </c>
      <c r="AF19" s="122">
        <v>1.4476760486094</v>
      </c>
      <c r="AG19" s="88">
        <v>15.267011527650499</v>
      </c>
      <c r="AH19" s="122">
        <v>2.2293289212177698</v>
      </c>
      <c r="AI19" s="88" t="s">
        <v>446</v>
      </c>
      <c r="AJ19" s="122">
        <v>5.5987950391599996E-4</v>
      </c>
      <c r="AK19" s="88">
        <v>7.5077190885806697</v>
      </c>
      <c r="AL19" s="122">
        <v>1.08766919941086</v>
      </c>
      <c r="AM19" s="88">
        <v>6.5782108841817202</v>
      </c>
      <c r="AN19" s="122">
        <v>0.96414579606831396</v>
      </c>
      <c r="AO19" s="88">
        <v>2.34337920376041</v>
      </c>
      <c r="AP19" s="122">
        <v>0.33257534101958203</v>
      </c>
      <c r="AQ19" s="88">
        <v>1.1275066717754101</v>
      </c>
      <c r="AR19" s="122">
        <v>0.10137427865491801</v>
      </c>
      <c r="AS19" s="88">
        <v>0.19083836894036799</v>
      </c>
      <c r="AT19" s="122">
        <v>1.6102704168012998E-2</v>
      </c>
      <c r="AU19" s="124">
        <v>5.8770297772999998E-5</v>
      </c>
      <c r="AV19" s="122">
        <v>2.2660077896E-5</v>
      </c>
    </row>
    <row r="20" spans="1:51" x14ac:dyDescent="0.25">
      <c r="A20" s="88" t="s">
        <v>336</v>
      </c>
      <c r="B20" s="88">
        <v>1874.46135676413</v>
      </c>
      <c r="C20" s="88">
        <v>1639.6149046396399</v>
      </c>
      <c r="D20" s="68">
        <f t="shared" si="0"/>
        <v>1904.5257825254291</v>
      </c>
      <c r="E20" s="69">
        <f t="shared" ref="E20" si="4">C20</f>
        <v>1639.6149046396399</v>
      </c>
      <c r="F20" s="87">
        <v>21.759071503617498</v>
      </c>
      <c r="G20" s="87">
        <v>19.6381841400006</v>
      </c>
      <c r="H20" s="87">
        <v>0.96917989714494412</v>
      </c>
      <c r="I20" s="88">
        <v>85.030227050018595</v>
      </c>
      <c r="J20" s="88">
        <v>19.195698661750999</v>
      </c>
      <c r="K20" s="73">
        <f t="shared" si="1"/>
        <v>86.394024142653663</v>
      </c>
      <c r="L20" s="74">
        <f t="shared" ref="L20" si="5">J20</f>
        <v>19.195698661750999</v>
      </c>
      <c r="M20" s="78">
        <v>4.5045824950782E-2</v>
      </c>
      <c r="N20" s="78">
        <v>4.0673062306390999E-2</v>
      </c>
      <c r="O20" s="78">
        <v>0.25002201890109588</v>
      </c>
      <c r="W20" s="88">
        <v>78326.888191273902</v>
      </c>
      <c r="X20" s="122">
        <v>2956.2151759929102</v>
      </c>
      <c r="Y20" s="88">
        <v>36.916926727140599</v>
      </c>
      <c r="Z20" s="122">
        <v>2.87955439807447</v>
      </c>
      <c r="AA20" s="88">
        <v>1.56001586524226</v>
      </c>
      <c r="AB20" s="122">
        <v>0.21077997041823399</v>
      </c>
      <c r="AC20" s="88">
        <v>83561.101904957206</v>
      </c>
      <c r="AD20" s="122">
        <v>5251.1091221646802</v>
      </c>
      <c r="AE20" s="88">
        <v>37.373141350079202</v>
      </c>
      <c r="AF20" s="122">
        <v>1.4324937888165801</v>
      </c>
      <c r="AG20" s="88">
        <v>8.5957122087781404</v>
      </c>
      <c r="AH20" s="122">
        <v>1.07833513381091</v>
      </c>
      <c r="AI20" s="88">
        <v>6.1254332793099996E-4</v>
      </c>
      <c r="AJ20" s="122">
        <v>1.3320179350149999E-3</v>
      </c>
      <c r="AK20" s="88">
        <v>3.6409224699778902</v>
      </c>
      <c r="AL20" s="122">
        <v>0.21843716541702901</v>
      </c>
      <c r="AM20" s="88">
        <v>3.2630611187880598</v>
      </c>
      <c r="AN20" s="122">
        <v>0.21296163567239201</v>
      </c>
      <c r="AO20" s="88">
        <v>1.25748820292623</v>
      </c>
      <c r="AP20" s="122">
        <v>8.5147574828466993E-2</v>
      </c>
      <c r="AQ20" s="88">
        <v>0.89955188104039197</v>
      </c>
      <c r="AR20" s="122">
        <v>7.1363261167114E-2</v>
      </c>
      <c r="AS20" s="88">
        <v>0.156933989294401</v>
      </c>
      <c r="AT20" s="122">
        <v>1.2560861360555E-2</v>
      </c>
      <c r="AU20" s="124">
        <v>1.1436964667E-5</v>
      </c>
      <c r="AV20" s="122">
        <v>1.0014267835E-5</v>
      </c>
    </row>
    <row r="21" spans="1:51" x14ac:dyDescent="0.25">
      <c r="A21" s="46"/>
      <c r="B21" s="81"/>
      <c r="C21" s="82"/>
      <c r="D21" s="83"/>
      <c r="E21" s="84"/>
      <c r="F21" s="40" t="s">
        <v>35</v>
      </c>
      <c r="G21" s="41"/>
      <c r="H21" s="42"/>
      <c r="I21" s="81" t="s">
        <v>8</v>
      </c>
      <c r="J21" s="82"/>
      <c r="K21" s="85" t="s">
        <v>9</v>
      </c>
      <c r="L21" s="86"/>
      <c r="M21" s="43" t="s">
        <v>35</v>
      </c>
      <c r="N21" s="44">
        <v>573</v>
      </c>
      <c r="O21" s="45">
        <f>N21*SQRT(((17.3/N21)^2)+(($C$2/$B$2))^2)</f>
        <v>18.417274851618931</v>
      </c>
      <c r="P21" s="81" t="s">
        <v>8</v>
      </c>
      <c r="Q21" s="82"/>
      <c r="R21" s="82" t="s">
        <v>9</v>
      </c>
      <c r="S21" s="82"/>
      <c r="T21" s="17"/>
      <c r="U21" s="17"/>
      <c r="V21" s="18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51" x14ac:dyDescent="0.25">
      <c r="A22" s="88" t="s">
        <v>337</v>
      </c>
      <c r="B22" s="88">
        <v>57.178391740452902</v>
      </c>
      <c r="C22" s="88">
        <v>9.2580476804665803</v>
      </c>
      <c r="D22" s="47">
        <f>IF(ISNUMBER(B22),(B22*(EXP(B$2*0.00001867)-1)/(EXP(B$3*0.00001867)-1)),"&lt; DL")</f>
        <v>58.095474137178805</v>
      </c>
      <c r="E22" s="48">
        <f>C22</f>
        <v>9.2580476804665803</v>
      </c>
      <c r="F22" s="96">
        <v>0.82605210651400596</v>
      </c>
      <c r="G22" s="96">
        <v>0.22191493929766401</v>
      </c>
      <c r="H22" s="97">
        <v>0.60270997680887117</v>
      </c>
      <c r="I22" s="88">
        <v>67.079968893480498</v>
      </c>
      <c r="J22" s="88">
        <v>14.2163402478728</v>
      </c>
      <c r="K22" s="54">
        <f>IF(ISNUMBER(I22),(I22*(EXP(B$2*0.00001867)-1)/(EXP(B$3*0.00001867)-1)),"&lt; DL")</f>
        <v>68.155862369540074</v>
      </c>
      <c r="L22" s="55">
        <f>J22</f>
        <v>14.2163402478728</v>
      </c>
      <c r="M22" s="94">
        <v>1.1787387920333301</v>
      </c>
      <c r="N22" s="94">
        <v>0.31407255393721201</v>
      </c>
      <c r="O22" s="95">
        <v>0.79539443264403398</v>
      </c>
      <c r="P22" s="58"/>
      <c r="Q22" s="58"/>
      <c r="R22" s="59"/>
      <c r="S22" s="59"/>
      <c r="T22" s="60"/>
      <c r="U22" s="60"/>
      <c r="V22" s="61"/>
      <c r="W22" s="62">
        <v>90990.856923097905</v>
      </c>
      <c r="X22" s="62">
        <v>3408.6734255265401</v>
      </c>
      <c r="Y22" s="62">
        <v>15.840169527706999</v>
      </c>
      <c r="Z22" s="62">
        <v>2.1480454977375101</v>
      </c>
      <c r="AA22" s="64">
        <v>2.7138262066911001E-2</v>
      </c>
      <c r="AB22" s="64">
        <v>1.9379511570199001E-2</v>
      </c>
      <c r="AC22" s="63">
        <v>53581.8310214331</v>
      </c>
      <c r="AD22" s="63">
        <v>3382.8394003759099</v>
      </c>
      <c r="AE22" s="65">
        <v>35.2421803881955</v>
      </c>
      <c r="AF22" s="65">
        <v>1.6464464444681901</v>
      </c>
      <c r="AG22" s="64">
        <v>4.4267542230440702</v>
      </c>
      <c r="AH22" s="64">
        <v>0.53537650927812697</v>
      </c>
      <c r="AI22" s="58">
        <v>6.6692231980809997E-3</v>
      </c>
      <c r="AJ22" s="58">
        <v>3.8896554618139999E-3</v>
      </c>
      <c r="AK22" s="66">
        <v>3.1243806801990401</v>
      </c>
      <c r="AL22" s="66">
        <v>0.37519941811287599</v>
      </c>
      <c r="AM22" s="65">
        <v>2.38213545464968</v>
      </c>
      <c r="AN22" s="65">
        <v>0.305453399411938</v>
      </c>
      <c r="AO22" s="64">
        <v>0.86567152733294594</v>
      </c>
      <c r="AP22" s="64">
        <v>9.2051334713357996E-2</v>
      </c>
      <c r="AQ22" s="58">
        <v>0.56713684920435803</v>
      </c>
      <c r="AR22" s="58">
        <v>3.3158923357266001E-2</v>
      </c>
      <c r="AS22" s="66">
        <v>0.11042558532121199</v>
      </c>
      <c r="AT22" s="66">
        <v>5.9869129820359999E-3</v>
      </c>
      <c r="AU22" s="66">
        <v>2.6336663063999998E-4</v>
      </c>
      <c r="AV22" s="67">
        <v>4.3939464423999997E-5</v>
      </c>
      <c r="AY22" s="58"/>
    </row>
    <row r="23" spans="1:51" x14ac:dyDescent="0.25">
      <c r="A23" s="88" t="s">
        <v>338</v>
      </c>
      <c r="B23" s="88">
        <v>1613.0505820354599</v>
      </c>
      <c r="C23" s="88">
        <v>633.53002807927805</v>
      </c>
      <c r="D23" s="68">
        <f>IF(ISNUMBER(B23),(B23*(EXP(B$2*0.00001867)-1)/(EXP(B$3*0.00001867)-1)),"&lt; DL")</f>
        <v>1638.9222487400448</v>
      </c>
      <c r="E23" s="69">
        <f t="shared" ref="E23" si="6">C23</f>
        <v>633.53002807927805</v>
      </c>
      <c r="F23" s="96">
        <v>19.434911568572002</v>
      </c>
      <c r="G23" s="96">
        <v>7.9097155661124701</v>
      </c>
      <c r="H23" s="97">
        <v>0.96503023563256141</v>
      </c>
      <c r="I23" s="88">
        <v>82.451843631718702</v>
      </c>
      <c r="J23" s="88">
        <v>8.8887311879326898</v>
      </c>
      <c r="K23" s="73">
        <f>IF(ISNUMBER(I23),(I23*(EXP(B$2*0.00001867)-1)/(EXP(B$3*0.00001867)-1)),"&lt; DL")</f>
        <v>83.774286115156883</v>
      </c>
      <c r="L23" s="74">
        <f t="shared" ref="L23" si="7">J23</f>
        <v>8.8887311879326898</v>
      </c>
      <c r="M23" s="94">
        <v>5.1032085715782001E-2</v>
      </c>
      <c r="N23" s="94">
        <v>2.0776316761823999E-2</v>
      </c>
      <c r="O23" s="95">
        <v>0.26479767167655988</v>
      </c>
      <c r="P23" s="58"/>
      <c r="Q23" s="58"/>
      <c r="R23" s="59"/>
      <c r="S23" s="59"/>
      <c r="T23" s="60"/>
      <c r="U23" s="60"/>
      <c r="V23" s="61"/>
      <c r="W23" s="62">
        <v>87059.747990356205</v>
      </c>
      <c r="X23" s="62">
        <v>3252.85472759308</v>
      </c>
      <c r="Y23" s="62">
        <v>32.531421113403702</v>
      </c>
      <c r="Z23" s="62">
        <v>1.3273885356867201</v>
      </c>
      <c r="AA23" s="64" t="s">
        <v>446</v>
      </c>
      <c r="AB23" s="64">
        <v>1.5751352121569999E-3</v>
      </c>
      <c r="AC23" s="63">
        <v>64913.169578993897</v>
      </c>
      <c r="AD23" s="63">
        <v>4034.8815094684001</v>
      </c>
      <c r="AE23" s="65">
        <v>107.234994867244</v>
      </c>
      <c r="AF23" s="65">
        <v>3.9892128006431999</v>
      </c>
      <c r="AG23" s="64">
        <v>33.151748931923798</v>
      </c>
      <c r="AH23" s="64">
        <v>3.74224195582075</v>
      </c>
      <c r="AI23" s="58">
        <v>1.0236504963709999E-3</v>
      </c>
      <c r="AJ23" s="58">
        <v>1.5075600611830001E-3</v>
      </c>
      <c r="AK23" s="66">
        <v>6.7126772895354998</v>
      </c>
      <c r="AL23" s="66">
        <v>0.28587091190274699</v>
      </c>
      <c r="AM23" s="65">
        <v>7.1216453597082996</v>
      </c>
      <c r="AN23" s="65">
        <v>0.31699354433883598</v>
      </c>
      <c r="AO23" s="64">
        <v>4.5598145495586202</v>
      </c>
      <c r="AP23" s="64">
        <v>0.21242687186293599</v>
      </c>
      <c r="AQ23" s="58">
        <v>2.91995811890681</v>
      </c>
      <c r="AR23" s="58">
        <v>0.12992937289033099</v>
      </c>
      <c r="AS23" s="66">
        <v>0.51605872231939298</v>
      </c>
      <c r="AT23" s="66">
        <v>2.2528432256603E-2</v>
      </c>
      <c r="AU23" s="66">
        <v>4.3801311092000003E-5</v>
      </c>
      <c r="AV23" s="67">
        <v>1.7298808816000001E-5</v>
      </c>
    </row>
    <row r="24" spans="1:51" x14ac:dyDescent="0.25">
      <c r="A24" s="88" t="s">
        <v>339</v>
      </c>
      <c r="B24" s="88">
        <v>2978.2339017754198</v>
      </c>
      <c r="C24" s="88">
        <v>1521.4309739420901</v>
      </c>
      <c r="D24" s="68">
        <f t="shared" ref="D24:D49" si="8">IF(ISNUMBER(B24),(B24*(EXP(B$2*0.00001867)-1)/(EXP(B$3*0.00001867)-1)),"&lt; DL")</f>
        <v>3026.0017000907087</v>
      </c>
      <c r="E24" s="69">
        <f t="shared" ref="E24:E49" si="9">C24</f>
        <v>1521.4309739420901</v>
      </c>
      <c r="F24" s="87">
        <v>33.751626503042701</v>
      </c>
      <c r="G24" s="87">
        <v>17.589713590336</v>
      </c>
      <c r="H24" s="87">
        <v>0.98023315783882303</v>
      </c>
      <c r="I24" s="88">
        <v>86.233994206067507</v>
      </c>
      <c r="J24" s="88">
        <v>9.1010067971187798</v>
      </c>
      <c r="K24" s="73">
        <f t="shared" ref="K24:K49" si="10">IF(ISNUMBER(I24),(I24*(EXP(B$2*0.00001867)-1)/(EXP(B$3*0.00001867)-1)),"&lt; DL")</f>
        <v>87.617098481625462</v>
      </c>
      <c r="L24" s="74">
        <f t="shared" ref="L24:L49" si="11">J24</f>
        <v>9.1010067971187798</v>
      </c>
      <c r="M24" s="78">
        <v>2.9007386396529999E-2</v>
      </c>
      <c r="N24" s="78">
        <v>1.5130854382317999E-2</v>
      </c>
      <c r="O24" s="78">
        <v>0.20232804481984526</v>
      </c>
      <c r="W24">
        <v>87050.318541017899</v>
      </c>
      <c r="X24">
        <v>3279.3350652823501</v>
      </c>
      <c r="Y24">
        <v>31.321780855406999</v>
      </c>
      <c r="Z24">
        <v>1.24814932633012</v>
      </c>
      <c r="AA24" t="s">
        <v>446</v>
      </c>
      <c r="AB24">
        <v>1.5565811143770001E-3</v>
      </c>
      <c r="AC24">
        <v>66986.414138495995</v>
      </c>
      <c r="AD24">
        <v>4167.0034919443397</v>
      </c>
      <c r="AE24">
        <v>87.754153527750901</v>
      </c>
      <c r="AF24">
        <v>3.2827903458776899</v>
      </c>
      <c r="AG24">
        <v>34.134369469362397</v>
      </c>
      <c r="AH24">
        <v>3.8727192195461502</v>
      </c>
      <c r="AI24">
        <v>4.6358600762699999E-4</v>
      </c>
      <c r="AJ24">
        <v>1.0080999146079999E-3</v>
      </c>
      <c r="AK24">
        <v>7.4332081885619399</v>
      </c>
      <c r="AL24">
        <v>0.31153098239159599</v>
      </c>
      <c r="AM24">
        <v>7.7006987296592699</v>
      </c>
      <c r="AN24">
        <v>0.347496896188842</v>
      </c>
      <c r="AO24">
        <v>4.7906437288113102</v>
      </c>
      <c r="AP24">
        <v>0.226464810656031</v>
      </c>
      <c r="AQ24">
        <v>3.1117874236685998</v>
      </c>
      <c r="AR24">
        <v>0.14392378611790399</v>
      </c>
      <c r="AS24">
        <v>0.55621717044433905</v>
      </c>
      <c r="AT24">
        <v>2.5660439282182999E-2</v>
      </c>
      <c r="AU24">
        <v>2.5571417962000001E-5</v>
      </c>
      <c r="AV24">
        <v>1.3107799322999999E-5</v>
      </c>
    </row>
    <row r="25" spans="1:51" x14ac:dyDescent="0.25">
      <c r="A25" s="88" t="s">
        <v>340</v>
      </c>
      <c r="B25" s="88">
        <v>817.61950969412703</v>
      </c>
      <c r="C25" s="88">
        <v>280.91589668296302</v>
      </c>
      <c r="D25" s="68">
        <f t="shared" si="8"/>
        <v>830.73328286500919</v>
      </c>
      <c r="E25" s="69">
        <f t="shared" si="9"/>
        <v>280.91589668296302</v>
      </c>
      <c r="F25" s="87">
        <v>10.075491597679299</v>
      </c>
      <c r="G25" s="87">
        <v>3.7020906416057802</v>
      </c>
      <c r="H25" s="87">
        <v>0.93507030993194495</v>
      </c>
      <c r="I25" s="88">
        <v>79.7326367482232</v>
      </c>
      <c r="J25" s="88">
        <v>10.3763321269071</v>
      </c>
      <c r="K25" s="73">
        <f t="shared" si="10"/>
        <v>81.01146595940935</v>
      </c>
      <c r="L25" s="74">
        <f t="shared" si="11"/>
        <v>10.3763321269071</v>
      </c>
      <c r="M25" s="78">
        <v>9.8152578533731993E-2</v>
      </c>
      <c r="N25" s="78">
        <v>3.6059331716307E-2</v>
      </c>
      <c r="O25" s="78">
        <v>0.35423525139338763</v>
      </c>
      <c r="W25">
        <v>89849.651815840203</v>
      </c>
      <c r="X25">
        <v>3382.7162815498</v>
      </c>
      <c r="Y25">
        <v>31.541253916889598</v>
      </c>
      <c r="Z25">
        <v>1.4182278102884101</v>
      </c>
      <c r="AA25" t="s">
        <v>446</v>
      </c>
      <c r="AB25">
        <v>1.542437221035E-3</v>
      </c>
      <c r="AC25">
        <v>62464.138986772203</v>
      </c>
      <c r="AD25">
        <v>3877.7871987881499</v>
      </c>
      <c r="AE25">
        <v>125.702324090454</v>
      </c>
      <c r="AF25">
        <v>4.6769640943431803</v>
      </c>
      <c r="AG25">
        <v>21.726969277853001</v>
      </c>
      <c r="AH25">
        <v>2.6740174708401798</v>
      </c>
      <c r="AI25">
        <v>1.001907702773E-3</v>
      </c>
      <c r="AJ25">
        <v>1.4755388123649999E-3</v>
      </c>
      <c r="AK25">
        <v>4.3594994490910102</v>
      </c>
      <c r="AL25">
        <v>0.22214605926606201</v>
      </c>
      <c r="AM25">
        <v>4.8333070107194702</v>
      </c>
      <c r="AN25">
        <v>0.272157777336961</v>
      </c>
      <c r="AO25">
        <v>3.1271605460553502</v>
      </c>
      <c r="AP25">
        <v>0.18584900682243999</v>
      </c>
      <c r="AQ25">
        <v>1.9075774726028101</v>
      </c>
      <c r="AR25">
        <v>0.114632191076246</v>
      </c>
      <c r="AS25">
        <v>0.33443001732468403</v>
      </c>
      <c r="AT25">
        <v>2.0267297379647001E-2</v>
      </c>
      <c r="AU25">
        <v>5.6033913850999997E-5</v>
      </c>
      <c r="AV25">
        <v>1.9392093770000001E-5</v>
      </c>
    </row>
    <row r="26" spans="1:51" x14ac:dyDescent="0.25">
      <c r="A26" s="118" t="s">
        <v>341</v>
      </c>
      <c r="B26" s="118">
        <v>3862.6142654639698</v>
      </c>
      <c r="C26" s="118">
        <v>2307.8881896326402</v>
      </c>
      <c r="D26" s="68">
        <f t="shared" si="8"/>
        <v>3924.5666121525392</v>
      </c>
      <c r="E26" s="69">
        <f t="shared" si="9"/>
        <v>2307.8881896326402</v>
      </c>
      <c r="F26" s="87">
        <v>48.069783309240499</v>
      </c>
      <c r="G26" s="87">
        <v>30.104900888610199</v>
      </c>
      <c r="H26" s="87">
        <v>0.95404396189242435</v>
      </c>
      <c r="I26" s="118">
        <v>83.9858466313663</v>
      </c>
      <c r="J26" s="118">
        <v>10.3486317698449</v>
      </c>
      <c r="K26" s="73">
        <f t="shared" si="10"/>
        <v>85.332892939862859</v>
      </c>
      <c r="L26" s="74">
        <f t="shared" si="11"/>
        <v>10.3486317698449</v>
      </c>
      <c r="M26" s="78">
        <v>2.2996208223408001E-2</v>
      </c>
      <c r="N26" s="78">
        <v>1.3584321238838E-2</v>
      </c>
      <c r="O26" s="78">
        <v>0.20859078507899004</v>
      </c>
      <c r="W26">
        <v>86471.212376117197</v>
      </c>
      <c r="X26">
        <v>3223.7053239684101</v>
      </c>
      <c r="Y26">
        <v>33.5039831067497</v>
      </c>
      <c r="Z26">
        <v>1.3891600576857599</v>
      </c>
      <c r="AA26" t="s">
        <v>446</v>
      </c>
      <c r="AB26">
        <v>1.531639010112E-3</v>
      </c>
      <c r="AC26">
        <v>65432.008347982803</v>
      </c>
      <c r="AD26">
        <v>4081.02116960892</v>
      </c>
      <c r="AE26">
        <v>123.971428589689</v>
      </c>
      <c r="AF26">
        <v>4.8780789505125703</v>
      </c>
      <c r="AG26">
        <v>32.207985600660898</v>
      </c>
      <c r="AH26">
        <v>3.6958358583073401</v>
      </c>
      <c r="AI26">
        <v>2.6108903651790001E-3</v>
      </c>
      <c r="AJ26">
        <v>2.375559531799E-3</v>
      </c>
      <c r="AK26">
        <v>6.9536195149186497</v>
      </c>
      <c r="AL26">
        <v>0.28784057763925602</v>
      </c>
      <c r="AM26">
        <v>7.26256060165165</v>
      </c>
      <c r="AN26">
        <v>0.32476651083434199</v>
      </c>
      <c r="AO26">
        <v>4.5672923268020797</v>
      </c>
      <c r="AP26">
        <v>0.220362431642187</v>
      </c>
      <c r="AQ26">
        <v>2.9069606775650798</v>
      </c>
      <c r="AR26">
        <v>0.12944372804701701</v>
      </c>
      <c r="AS26">
        <v>0.51835549118822699</v>
      </c>
      <c r="AT26">
        <v>2.3105883148588E-2</v>
      </c>
      <c r="AU26">
        <v>1.9444467430999999E-5</v>
      </c>
      <c r="AV26">
        <v>1.1326938090000001E-5</v>
      </c>
    </row>
    <row r="27" spans="1:51" x14ac:dyDescent="0.25">
      <c r="A27" s="88" t="s">
        <v>342</v>
      </c>
      <c r="B27" s="88">
        <v>873.81153662091799</v>
      </c>
      <c r="C27" s="88">
        <v>324.243646621035</v>
      </c>
      <c r="D27" s="68">
        <f t="shared" si="8"/>
        <v>887.82657191482087</v>
      </c>
      <c r="E27" s="69">
        <f t="shared" si="9"/>
        <v>324.243646621035</v>
      </c>
      <c r="F27" s="87">
        <v>10.6227884699159</v>
      </c>
      <c r="G27" s="87">
        <v>4.2268779740474196</v>
      </c>
      <c r="H27" s="87">
        <v>0.93255085371986335</v>
      </c>
      <c r="I27" s="88">
        <v>82.120263769106501</v>
      </c>
      <c r="J27" s="88">
        <v>12.241655719469099</v>
      </c>
      <c r="K27" s="73">
        <f t="shared" si="10"/>
        <v>83.437388053731212</v>
      </c>
      <c r="L27" s="74">
        <f t="shared" si="11"/>
        <v>12.241655719469099</v>
      </c>
      <c r="M27" s="78">
        <v>9.4975674865800996E-2</v>
      </c>
      <c r="N27" s="78">
        <v>3.7399315520713003E-2</v>
      </c>
      <c r="O27" s="78">
        <v>0.37856334470065323</v>
      </c>
      <c r="W27">
        <v>88512.992804916794</v>
      </c>
      <c r="X27">
        <v>3306.0971173048401</v>
      </c>
      <c r="Y27">
        <v>59.443965299758098</v>
      </c>
      <c r="Z27">
        <v>2.3774610233653299</v>
      </c>
      <c r="AA27">
        <v>6.2903040415860003E-3</v>
      </c>
      <c r="AB27">
        <v>9.0337359420049994E-3</v>
      </c>
      <c r="AC27">
        <v>60861.338876737602</v>
      </c>
      <c r="AD27">
        <v>3796.8106929198798</v>
      </c>
      <c r="AE27">
        <v>79.848184084085403</v>
      </c>
      <c r="AF27">
        <v>2.9955081830332499</v>
      </c>
      <c r="AG27">
        <v>18.103741126475299</v>
      </c>
      <c r="AH27">
        <v>2.0979926892959502</v>
      </c>
      <c r="AI27" t="s">
        <v>446</v>
      </c>
      <c r="AJ27">
        <v>4.1584955814000002E-4</v>
      </c>
      <c r="AK27">
        <v>3.71601829970863</v>
      </c>
      <c r="AL27">
        <v>0.163115115526135</v>
      </c>
      <c r="AM27">
        <v>3.9592671191322699</v>
      </c>
      <c r="AN27">
        <v>0.18043754167239601</v>
      </c>
      <c r="AO27">
        <v>2.55312353236069</v>
      </c>
      <c r="AP27">
        <v>0.123278796220397</v>
      </c>
      <c r="AQ27">
        <v>1.6812523133067201</v>
      </c>
      <c r="AR27">
        <v>7.5049037737793006E-2</v>
      </c>
      <c r="AS27">
        <v>0.29930808328063502</v>
      </c>
      <c r="AT27">
        <v>1.3472604722143001E-2</v>
      </c>
      <c r="AU27">
        <v>4.7482200482000003E-5</v>
      </c>
      <c r="AV27">
        <v>1.7632338834000001E-5</v>
      </c>
    </row>
    <row r="28" spans="1:51" x14ac:dyDescent="0.25">
      <c r="A28" s="88" t="s">
        <v>343</v>
      </c>
      <c r="B28" s="88">
        <v>1122.9886648316899</v>
      </c>
      <c r="C28" s="88">
        <v>373.92764297123</v>
      </c>
      <c r="D28" s="68">
        <f t="shared" si="8"/>
        <v>1141.0002441170031</v>
      </c>
      <c r="E28" s="69">
        <f t="shared" si="9"/>
        <v>373.92764297123</v>
      </c>
      <c r="F28" s="87">
        <v>12.7586875641432</v>
      </c>
      <c r="G28" s="87">
        <v>4.48457000218046</v>
      </c>
      <c r="H28" s="87">
        <v>0.94732150078914346</v>
      </c>
      <c r="I28" s="88">
        <v>88.060449490642597</v>
      </c>
      <c r="J28" s="88">
        <v>9.9614323789921109</v>
      </c>
      <c r="K28" s="73">
        <f t="shared" si="10"/>
        <v>89.472848224105107</v>
      </c>
      <c r="L28" s="74">
        <f t="shared" si="11"/>
        <v>9.9614323789921109</v>
      </c>
      <c r="M28" s="78">
        <v>7.8418927455719004E-2</v>
      </c>
      <c r="N28" s="78">
        <v>2.7566814135369998E-2</v>
      </c>
      <c r="O28" s="78">
        <v>0.32179197798655573</v>
      </c>
      <c r="W28">
        <v>86214.9404045626</v>
      </c>
      <c r="X28">
        <v>3256.2283294828799</v>
      </c>
      <c r="Y28">
        <v>44.099344072612197</v>
      </c>
      <c r="Z28">
        <v>1.8381243192388499</v>
      </c>
      <c r="AA28">
        <v>3.2330250298440001E-3</v>
      </c>
      <c r="AB28">
        <v>6.641200020958E-3</v>
      </c>
      <c r="AC28">
        <v>64057.072577789702</v>
      </c>
      <c r="AD28">
        <v>3984.4485844830001</v>
      </c>
      <c r="AE28">
        <v>102.996690416286</v>
      </c>
      <c r="AF28">
        <v>3.81975918965896</v>
      </c>
      <c r="AG28">
        <v>31.6995816877286</v>
      </c>
      <c r="AH28">
        <v>3.60244210060082</v>
      </c>
      <c r="AI28">
        <v>1.0372204384100001E-3</v>
      </c>
      <c r="AJ28">
        <v>1.5230930122170001E-3</v>
      </c>
      <c r="AK28">
        <v>6.1563812994814997</v>
      </c>
      <c r="AL28">
        <v>0.25869278444982502</v>
      </c>
      <c r="AM28">
        <v>6.6701076415939999</v>
      </c>
      <c r="AN28">
        <v>0.30347959378164402</v>
      </c>
      <c r="AO28">
        <v>4.4987117262091703</v>
      </c>
      <c r="AP28">
        <v>0.209225863910142</v>
      </c>
      <c r="AQ28">
        <v>2.8434563151015699</v>
      </c>
      <c r="AR28">
        <v>0.12720607660077499</v>
      </c>
      <c r="AS28">
        <v>0.50292068987601501</v>
      </c>
      <c r="AT28">
        <v>2.2224497780514999E-2</v>
      </c>
      <c r="AU28">
        <v>6.1392724226999997E-5</v>
      </c>
      <c r="AV28">
        <v>2.0601811204000001E-5</v>
      </c>
    </row>
    <row r="29" spans="1:51" x14ac:dyDescent="0.25">
      <c r="A29" s="88" t="s">
        <v>344</v>
      </c>
      <c r="B29" s="88">
        <v>2219.33158096938</v>
      </c>
      <c r="C29" s="88">
        <v>1148.2764403241799</v>
      </c>
      <c r="D29" s="68">
        <f t="shared" si="8"/>
        <v>2254.927369228757</v>
      </c>
      <c r="E29" s="69">
        <f t="shared" si="9"/>
        <v>1148.2764403241799</v>
      </c>
      <c r="F29" s="87">
        <v>24.175626196337198</v>
      </c>
      <c r="G29" s="87">
        <v>12.867664726389799</v>
      </c>
      <c r="H29" s="87">
        <v>0.97208055653024472</v>
      </c>
      <c r="I29" s="88">
        <v>89.842723197974905</v>
      </c>
      <c r="J29" s="88">
        <v>11.3420224210108</v>
      </c>
      <c r="K29" s="73">
        <f t="shared" si="10"/>
        <v>91.283707762437373</v>
      </c>
      <c r="L29" s="74">
        <f t="shared" si="11"/>
        <v>11.3420224210108</v>
      </c>
      <c r="M29" s="78">
        <v>4.0575971750316998E-2</v>
      </c>
      <c r="N29" s="78">
        <v>2.1606743617492E-2</v>
      </c>
      <c r="O29" s="78">
        <v>0.23707578925281744</v>
      </c>
      <c r="W29">
        <v>85215.553728020706</v>
      </c>
      <c r="X29">
        <v>3230.9067620619098</v>
      </c>
      <c r="Y29">
        <v>20.2537358056626</v>
      </c>
      <c r="Z29">
        <v>1.0642334347262901</v>
      </c>
      <c r="AA29">
        <v>6.5050306348780002E-3</v>
      </c>
      <c r="AB29">
        <v>9.342208386209E-3</v>
      </c>
      <c r="AC29">
        <v>64558.223489452503</v>
      </c>
      <c r="AD29">
        <v>4039.3270628834598</v>
      </c>
      <c r="AE29">
        <v>50.087716956822298</v>
      </c>
      <c r="AF29">
        <v>1.9714523884147599</v>
      </c>
      <c r="AG29">
        <v>14.543232246665699</v>
      </c>
      <c r="AH29">
        <v>1.80565414929025</v>
      </c>
      <c r="AI29">
        <v>1.0123023859020001E-3</v>
      </c>
      <c r="AJ29">
        <v>1.4908473665930001E-3</v>
      </c>
      <c r="AK29">
        <v>5.1742979234140902</v>
      </c>
      <c r="AL29">
        <v>0.22221386311263</v>
      </c>
      <c r="AM29">
        <v>4.9854697418842697</v>
      </c>
      <c r="AN29">
        <v>0.23716605068492499</v>
      </c>
      <c r="AO29">
        <v>2.3156018682923398</v>
      </c>
      <c r="AP29">
        <v>0.11655098378834999</v>
      </c>
      <c r="AQ29">
        <v>2.0993266285422001</v>
      </c>
      <c r="AR29">
        <v>0.12948110347743799</v>
      </c>
      <c r="AS29">
        <v>0.40397612274029598</v>
      </c>
      <c r="AT29">
        <v>2.5581276177376999E-2</v>
      </c>
      <c r="AU29">
        <v>2.4947603624E-5</v>
      </c>
      <c r="AV29">
        <v>1.2949297911E-5</v>
      </c>
    </row>
    <row r="30" spans="1:51" x14ac:dyDescent="0.25">
      <c r="A30" s="118" t="s">
        <v>345</v>
      </c>
      <c r="B30" s="118">
        <v>18304.5930201882</v>
      </c>
      <c r="C30" s="118">
        <v>13845.955527850199</v>
      </c>
      <c r="D30" s="68">
        <f t="shared" si="8"/>
        <v>18598.179802311177</v>
      </c>
      <c r="E30" s="69">
        <f t="shared" si="9"/>
        <v>13845.955527850199</v>
      </c>
      <c r="F30" s="87">
        <v>185.6181258769</v>
      </c>
      <c r="G30" s="87">
        <v>140.660818365528</v>
      </c>
      <c r="H30" s="87">
        <v>0.99818283796872609</v>
      </c>
      <c r="I30" s="118">
        <v>97.108118218553798</v>
      </c>
      <c r="J30" s="118">
        <v>6.5182954378669899</v>
      </c>
      <c r="K30" s="73">
        <f t="shared" si="10"/>
        <v>98.665632221425057</v>
      </c>
      <c r="L30" s="74">
        <f t="shared" si="11"/>
        <v>6.5182954378669899</v>
      </c>
      <c r="M30" s="78">
        <v>5.3223658387229998E-3</v>
      </c>
      <c r="N30" s="78">
        <v>4.0408834680549996E-3</v>
      </c>
      <c r="O30" s="78">
        <v>8.8411121362257553E-2</v>
      </c>
      <c r="W30">
        <v>78862.900390483395</v>
      </c>
      <c r="X30">
        <v>3003.29194492945</v>
      </c>
      <c r="Y30">
        <v>18.143125247365699</v>
      </c>
      <c r="Z30">
        <v>1.6711233947487101</v>
      </c>
      <c r="AA30">
        <v>3.269311442383E-3</v>
      </c>
      <c r="AB30">
        <v>6.7293084010880003E-3</v>
      </c>
      <c r="AC30">
        <v>76468.415794307293</v>
      </c>
      <c r="AD30">
        <v>4758.7440816810404</v>
      </c>
      <c r="AE30">
        <v>36.737535449525502</v>
      </c>
      <c r="AF30">
        <v>1.60179060559666</v>
      </c>
      <c r="AG30">
        <v>59.150075426899903</v>
      </c>
      <c r="AH30">
        <v>10.335473301200301</v>
      </c>
      <c r="AI30">
        <v>2.1801928626659999E-3</v>
      </c>
      <c r="AJ30">
        <v>2.2259619201470001E-3</v>
      </c>
      <c r="AK30">
        <v>12.192813006053701</v>
      </c>
      <c r="AL30">
        <v>1.8037012425959</v>
      </c>
      <c r="AM30">
        <v>13.7346200823751</v>
      </c>
      <c r="AN30">
        <v>1.9631253807142499</v>
      </c>
      <c r="AO30">
        <v>6.2566564432337097</v>
      </c>
      <c r="AP30">
        <v>0.76283591851723298</v>
      </c>
      <c r="AQ30">
        <v>8.6724037020669709</v>
      </c>
      <c r="AR30">
        <v>1.0074931061266701</v>
      </c>
      <c r="AS30">
        <v>1.6109388688019299</v>
      </c>
      <c r="AT30">
        <v>0.17324290047218399</v>
      </c>
      <c r="AU30">
        <v>1.207052272E-5</v>
      </c>
      <c r="AV30">
        <v>9.1427050590000004E-6</v>
      </c>
    </row>
    <row r="31" spans="1:51" x14ac:dyDescent="0.25">
      <c r="A31" s="118" t="s">
        <v>346</v>
      </c>
      <c r="B31" s="118">
        <v>9595.5417845702996</v>
      </c>
      <c r="C31" s="118">
        <v>7849.9153525289203</v>
      </c>
      <c r="D31" s="68">
        <f t="shared" si="8"/>
        <v>9749.4443724154116</v>
      </c>
      <c r="E31" s="69">
        <f t="shared" si="9"/>
        <v>7849.9153525289203</v>
      </c>
      <c r="F31" s="87">
        <v>85.939986190114297</v>
      </c>
      <c r="G31" s="87">
        <v>70.649577492795302</v>
      </c>
      <c r="H31" s="87">
        <v>0.99513312607756232</v>
      </c>
      <c r="I31" s="118">
        <v>108.716925534637</v>
      </c>
      <c r="J31" s="118">
        <v>33.647722059474397</v>
      </c>
      <c r="K31" s="73">
        <f t="shared" si="10"/>
        <v>110.46063282683491</v>
      </c>
      <c r="L31" s="74">
        <f t="shared" si="11"/>
        <v>33.647722059474397</v>
      </c>
      <c r="M31" s="78">
        <v>1.132143937441E-2</v>
      </c>
      <c r="N31" s="78">
        <v>9.3382124644880004E-3</v>
      </c>
      <c r="O31" s="78">
        <v>0.37522900362448064</v>
      </c>
      <c r="W31">
        <v>78781.360458843701</v>
      </c>
      <c r="X31">
        <v>2954.9134198060001</v>
      </c>
      <c r="Y31">
        <v>23.441012517129199</v>
      </c>
      <c r="Z31">
        <v>1.9262503703720999</v>
      </c>
      <c r="AA31">
        <v>6.1363170444059E-2</v>
      </c>
      <c r="AB31">
        <v>3.0225644587620001E-2</v>
      </c>
      <c r="AC31">
        <v>74670.231287341507</v>
      </c>
      <c r="AD31">
        <v>4659.0088510830501</v>
      </c>
      <c r="AE31">
        <v>40.754485057574598</v>
      </c>
      <c r="AF31">
        <v>1.6588544324852399</v>
      </c>
      <c r="AG31">
        <v>30.201311428828799</v>
      </c>
      <c r="AH31">
        <v>3.44111898882718</v>
      </c>
      <c r="AI31">
        <v>5.0217922563200001E-4</v>
      </c>
      <c r="AJ31">
        <v>1.09202354288E-3</v>
      </c>
      <c r="AK31">
        <v>12.791086593297299</v>
      </c>
      <c r="AL31">
        <v>0.71321504498186195</v>
      </c>
      <c r="AM31">
        <v>12.109488640289699</v>
      </c>
      <c r="AN31">
        <v>0.62579867804061395</v>
      </c>
      <c r="AO31">
        <v>4.7157606050544398</v>
      </c>
      <c r="AP31">
        <v>0.22668263687273499</v>
      </c>
      <c r="AQ31">
        <v>4.0237903240920003</v>
      </c>
      <c r="AR31">
        <v>0.17720195652050799</v>
      </c>
      <c r="AS31">
        <v>0.75561963606213101</v>
      </c>
      <c r="AT31">
        <v>3.2867204100637003E-2</v>
      </c>
      <c r="AU31">
        <v>1.0796882939999999E-5</v>
      </c>
      <c r="AV31">
        <v>8.8442595759999992E-6</v>
      </c>
    </row>
    <row r="32" spans="1:51" x14ac:dyDescent="0.25">
      <c r="A32" s="88" t="s">
        <v>347</v>
      </c>
      <c r="B32" s="88">
        <v>1161.7831690713699</v>
      </c>
      <c r="C32" s="88">
        <v>393.658165070167</v>
      </c>
      <c r="D32" s="68">
        <f t="shared" si="8"/>
        <v>1180.4169721696476</v>
      </c>
      <c r="E32" s="69">
        <f t="shared" si="9"/>
        <v>393.658165070167</v>
      </c>
      <c r="F32" s="87">
        <v>11.8149363304264</v>
      </c>
      <c r="G32" s="87">
        <v>4.2869510456000297</v>
      </c>
      <c r="H32" s="87">
        <v>0.93384983148189915</v>
      </c>
      <c r="I32" s="88">
        <v>98.701925309063796</v>
      </c>
      <c r="J32" s="88">
        <v>11.8187364809875</v>
      </c>
      <c r="K32" s="73">
        <f t="shared" si="10"/>
        <v>100.28500233289441</v>
      </c>
      <c r="L32" s="74">
        <f t="shared" si="11"/>
        <v>11.8187364809875</v>
      </c>
      <c r="M32" s="78">
        <v>8.6218849934191003E-2</v>
      </c>
      <c r="N32" s="78">
        <v>3.0716472726418E-2</v>
      </c>
      <c r="O32" s="78">
        <v>0.33610603298110142</v>
      </c>
      <c r="W32">
        <v>80174.473718082998</v>
      </c>
      <c r="X32">
        <v>3045.6405838004598</v>
      </c>
      <c r="Y32">
        <v>19.6553562942944</v>
      </c>
      <c r="Z32">
        <v>1.0234462618448701</v>
      </c>
      <c r="AA32">
        <v>7.1389038051239999E-3</v>
      </c>
      <c r="AB32">
        <v>1.0252546181563999E-2</v>
      </c>
      <c r="AC32">
        <v>72092.570389622502</v>
      </c>
      <c r="AD32">
        <v>4473.9599336280398</v>
      </c>
      <c r="AE32">
        <v>37.791767173010498</v>
      </c>
      <c r="AF32">
        <v>1.4541462069614199</v>
      </c>
      <c r="AG32">
        <v>30.055253294564402</v>
      </c>
      <c r="AH32">
        <v>3.5067690141122698</v>
      </c>
      <c r="AI32">
        <v>5.0885491374400005E-4</v>
      </c>
      <c r="AJ32">
        <v>1.106540289513E-3</v>
      </c>
      <c r="AK32">
        <v>14.676732158389401</v>
      </c>
      <c r="AL32">
        <v>1.26452433412545</v>
      </c>
      <c r="AM32">
        <v>13.824223205061999</v>
      </c>
      <c r="AN32">
        <v>1.21061257907579</v>
      </c>
      <c r="AO32">
        <v>4.9976632045587097</v>
      </c>
      <c r="AP32">
        <v>0.36326128864599899</v>
      </c>
      <c r="AQ32">
        <v>2.89720698139626</v>
      </c>
      <c r="AR32">
        <v>0.130573960359958</v>
      </c>
      <c r="AS32">
        <v>0.54039162909966498</v>
      </c>
      <c r="AT32">
        <v>2.3867472774795999E-2</v>
      </c>
      <c r="AU32">
        <v>6.4979869793999997E-5</v>
      </c>
      <c r="AV32">
        <v>2.1984577559E-5</v>
      </c>
    </row>
    <row r="33" spans="1:48" x14ac:dyDescent="0.25">
      <c r="A33" s="88" t="s">
        <v>348</v>
      </c>
      <c r="B33" s="88">
        <v>678.26167991441798</v>
      </c>
      <c r="C33" s="88">
        <v>212.41141182074199</v>
      </c>
      <c r="D33" s="68">
        <f t="shared" si="8"/>
        <v>689.14029730972288</v>
      </c>
      <c r="E33" s="69">
        <f t="shared" si="9"/>
        <v>212.41141182074199</v>
      </c>
      <c r="F33" s="87">
        <v>8.2084999363668505</v>
      </c>
      <c r="G33" s="87">
        <v>2.81416236034319</v>
      </c>
      <c r="H33" s="87">
        <v>0.91347194467830561</v>
      </c>
      <c r="I33" s="88">
        <v>82.889698971432296</v>
      </c>
      <c r="J33" s="88">
        <v>13.7324804348192</v>
      </c>
      <c r="K33" s="73">
        <f t="shared" si="10"/>
        <v>84.219164202662796</v>
      </c>
      <c r="L33" s="74">
        <f t="shared" si="11"/>
        <v>13.7324804348192</v>
      </c>
      <c r="M33" s="78">
        <v>0.12426130754998101</v>
      </c>
      <c r="N33" s="78">
        <v>4.1961448882928999E-2</v>
      </c>
      <c r="O33" s="78">
        <v>0.49060714660571153</v>
      </c>
      <c r="W33">
        <v>88860.748563187997</v>
      </c>
      <c r="X33">
        <v>3336.1817946687302</v>
      </c>
      <c r="Y33">
        <v>41.484547873215099</v>
      </c>
      <c r="Z33">
        <v>1.9864113506907599</v>
      </c>
      <c r="AA33">
        <v>3.1633695584730001E-3</v>
      </c>
      <c r="AB33">
        <v>6.5050203266719996E-3</v>
      </c>
      <c r="AC33">
        <v>64554.157209930498</v>
      </c>
      <c r="AD33">
        <v>4045.2003190471401</v>
      </c>
      <c r="AE33">
        <v>95.836078277247594</v>
      </c>
      <c r="AF33">
        <v>3.6715622985945502</v>
      </c>
      <c r="AG33">
        <v>20.604269916168001</v>
      </c>
      <c r="AH33">
        <v>2.0793030861522199</v>
      </c>
      <c r="AI33">
        <v>1.5664492323470001E-3</v>
      </c>
      <c r="AJ33">
        <v>1.858602858916E-3</v>
      </c>
      <c r="AK33">
        <v>4.81253339344173</v>
      </c>
      <c r="AL33">
        <v>0.21474544243840701</v>
      </c>
      <c r="AM33">
        <v>4.7989107743131303</v>
      </c>
      <c r="AN33">
        <v>0.21886122098368299</v>
      </c>
      <c r="AO33">
        <v>2.9136451876001099</v>
      </c>
      <c r="AP33">
        <v>0.13644098397248899</v>
      </c>
      <c r="AQ33">
        <v>1.89605785796422</v>
      </c>
      <c r="AR33">
        <v>8.3748421121639993E-2</v>
      </c>
      <c r="AS33">
        <v>0.34039722382855597</v>
      </c>
      <c r="AT33">
        <v>1.4789562645632999E-2</v>
      </c>
      <c r="AU33">
        <v>6.9579181011000004E-5</v>
      </c>
      <c r="AV33">
        <v>2.1809695187000001E-5</v>
      </c>
    </row>
    <row r="34" spans="1:48" x14ac:dyDescent="0.25">
      <c r="A34" s="88" t="s">
        <v>349</v>
      </c>
      <c r="B34" s="88">
        <v>1982.5194391746099</v>
      </c>
      <c r="C34" s="88">
        <v>1189.9136684458899</v>
      </c>
      <c r="D34" s="68">
        <f t="shared" si="8"/>
        <v>2014.3170050643068</v>
      </c>
      <c r="E34" s="69">
        <f t="shared" si="9"/>
        <v>1189.9136684458899</v>
      </c>
      <c r="F34" s="87">
        <v>23.416341226151999</v>
      </c>
      <c r="G34" s="87">
        <v>14.713248970463001</v>
      </c>
      <c r="H34" s="87">
        <v>0.95523109867322775</v>
      </c>
      <c r="I34" s="88">
        <v>84.4313807738788</v>
      </c>
      <c r="J34" s="88">
        <v>12.672953783393799</v>
      </c>
      <c r="K34" s="73">
        <f t="shared" si="10"/>
        <v>85.785572990240226</v>
      </c>
      <c r="L34" s="74">
        <f t="shared" si="11"/>
        <v>12.672953783393799</v>
      </c>
      <c r="M34" s="78">
        <v>4.4110660570722E-2</v>
      </c>
      <c r="N34" s="78">
        <v>2.6924119854340001E-2</v>
      </c>
      <c r="O34" s="78">
        <v>0.24590989575629668</v>
      </c>
      <c r="W34">
        <v>90267.133879589601</v>
      </c>
      <c r="X34">
        <v>3389.58051124648</v>
      </c>
      <c r="Y34">
        <v>26.789650722958498</v>
      </c>
      <c r="Z34">
        <v>1.6236780709786101</v>
      </c>
      <c r="AA34">
        <v>1.3430159704761E-2</v>
      </c>
      <c r="AB34">
        <v>1.3566474063398001E-2</v>
      </c>
      <c r="AC34">
        <v>56049.718233683197</v>
      </c>
      <c r="AD34">
        <v>3528.59926236919</v>
      </c>
      <c r="AE34">
        <v>48.998508881327702</v>
      </c>
      <c r="AF34">
        <v>1.8963288117892401</v>
      </c>
      <c r="AG34">
        <v>12.3265447863327</v>
      </c>
      <c r="AH34">
        <v>1.5106050114045799</v>
      </c>
      <c r="AI34" t="s">
        <v>446</v>
      </c>
      <c r="AJ34">
        <v>4.3722726247299998E-4</v>
      </c>
      <c r="AK34">
        <v>6.1816999212786401</v>
      </c>
      <c r="AL34">
        <v>0.29234601526947601</v>
      </c>
      <c r="AM34">
        <v>4.95463191772635</v>
      </c>
      <c r="AN34">
        <v>0.25218061908455802</v>
      </c>
      <c r="AO34">
        <v>2.1115214825428201</v>
      </c>
      <c r="AP34">
        <v>0.108762960064074</v>
      </c>
      <c r="AQ34">
        <v>1.4335358509379901</v>
      </c>
      <c r="AR34">
        <v>6.4693187536374E-2</v>
      </c>
      <c r="AS34">
        <v>0.27247305109485198</v>
      </c>
      <c r="AT34">
        <v>1.2227984315871E-2</v>
      </c>
      <c r="AU34">
        <v>1.9400064477E-5</v>
      </c>
      <c r="AV34">
        <v>1.1505859132000001E-5</v>
      </c>
    </row>
    <row r="35" spans="1:48" x14ac:dyDescent="0.25">
      <c r="A35" s="88" t="s">
        <v>350</v>
      </c>
      <c r="B35" s="88">
        <v>1133.6262903566701</v>
      </c>
      <c r="C35" s="88">
        <v>514.02632609397597</v>
      </c>
      <c r="D35" s="68">
        <f t="shared" si="8"/>
        <v>1151.8084861776181</v>
      </c>
      <c r="E35" s="69">
        <f t="shared" si="9"/>
        <v>514.02632609397597</v>
      </c>
      <c r="F35" s="87">
        <v>12.209462435880001</v>
      </c>
      <c r="G35" s="87">
        <v>5.85426458238459</v>
      </c>
      <c r="H35" s="87">
        <v>0.94567008199326852</v>
      </c>
      <c r="I35" s="88">
        <v>91.956056785692795</v>
      </c>
      <c r="J35" s="88">
        <v>14.386069778182801</v>
      </c>
      <c r="K35" s="73">
        <f t="shared" si="10"/>
        <v>93.430937039990383</v>
      </c>
      <c r="L35" s="74">
        <f t="shared" si="11"/>
        <v>14.386069778182801</v>
      </c>
      <c r="M35" s="78">
        <v>8.1032955555689998E-2</v>
      </c>
      <c r="N35" s="78">
        <v>3.8853870375873997E-2</v>
      </c>
      <c r="O35" s="78">
        <v>0.32627906955279357</v>
      </c>
      <c r="W35">
        <v>90296.937532680095</v>
      </c>
      <c r="X35">
        <v>3462.6372741046998</v>
      </c>
      <c r="Y35">
        <v>48.800790700493799</v>
      </c>
      <c r="Z35">
        <v>2.2760080665683402</v>
      </c>
      <c r="AA35" t="s">
        <v>446</v>
      </c>
      <c r="AB35">
        <v>1.6182039743050001E-3</v>
      </c>
      <c r="AC35">
        <v>61934.706668927902</v>
      </c>
      <c r="AD35">
        <v>3864.3754001003399</v>
      </c>
      <c r="AE35">
        <v>88.946125029379104</v>
      </c>
      <c r="AF35">
        <v>3.4352754149762199</v>
      </c>
      <c r="AG35">
        <v>16.648611129035199</v>
      </c>
      <c r="AH35">
        <v>2.0663386183263501</v>
      </c>
      <c r="AI35" t="s">
        <v>446</v>
      </c>
      <c r="AJ35">
        <v>4.4547958440100001E-4</v>
      </c>
      <c r="AK35">
        <v>2.6539176158673099</v>
      </c>
      <c r="AL35">
        <v>0.163361154107416</v>
      </c>
      <c r="AM35">
        <v>3.0179753084515002</v>
      </c>
      <c r="AN35">
        <v>0.197911266199115</v>
      </c>
      <c r="AO35">
        <v>2.0796478919038801</v>
      </c>
      <c r="AP35">
        <v>0.136343545905908</v>
      </c>
      <c r="AQ35">
        <v>1.5570520044223599</v>
      </c>
      <c r="AR35">
        <v>8.7226292640330993E-2</v>
      </c>
      <c r="AS35">
        <v>0.27814198544961499</v>
      </c>
      <c r="AT35">
        <v>1.5356847973399E-2</v>
      </c>
      <c r="AU35">
        <v>3.3635581272000001E-5</v>
      </c>
      <c r="AV35">
        <v>1.5314945947E-5</v>
      </c>
    </row>
    <row r="36" spans="1:48" x14ac:dyDescent="0.25">
      <c r="A36" s="88" t="s">
        <v>351</v>
      </c>
      <c r="B36" s="88">
        <v>710.388159567157</v>
      </c>
      <c r="C36" s="88">
        <v>210.769240283589</v>
      </c>
      <c r="D36" s="68">
        <f t="shared" si="8"/>
        <v>721.78205254230045</v>
      </c>
      <c r="E36" s="69">
        <f t="shared" si="9"/>
        <v>210.769240283589</v>
      </c>
      <c r="F36" s="87">
        <v>8.3626626572022094</v>
      </c>
      <c r="G36" s="87">
        <v>2.6883032058923702</v>
      </c>
      <c r="H36" s="87">
        <v>0.92294929843568629</v>
      </c>
      <c r="I36" s="88">
        <v>83.195960902396294</v>
      </c>
      <c r="J36" s="88">
        <v>19.9765421496678</v>
      </c>
      <c r="K36" s="73">
        <f t="shared" si="10"/>
        <v>84.530338258944155</v>
      </c>
      <c r="L36" s="74">
        <f t="shared" si="11"/>
        <v>19.9765421496678</v>
      </c>
      <c r="M36" s="78">
        <v>0.117358083142606</v>
      </c>
      <c r="N36" s="78">
        <v>3.7681347158034999E-2</v>
      </c>
      <c r="O36" s="78">
        <v>0.7478330596130085</v>
      </c>
      <c r="W36">
        <v>89320.902020420093</v>
      </c>
      <c r="X36">
        <v>3327.0174611432399</v>
      </c>
      <c r="Y36">
        <v>28.308673233943001</v>
      </c>
      <c r="Z36">
        <v>1.2541190935198401</v>
      </c>
      <c r="AA36">
        <v>3.6315881223110001E-3</v>
      </c>
      <c r="AB36">
        <v>7.4749918725840001E-3</v>
      </c>
      <c r="AC36">
        <v>63937.511407435901</v>
      </c>
      <c r="AD36">
        <v>3978.9167197869901</v>
      </c>
      <c r="AE36">
        <v>96.440590079817895</v>
      </c>
      <c r="AF36">
        <v>3.6694065298129002</v>
      </c>
      <c r="AG36">
        <v>28.379951459613199</v>
      </c>
      <c r="AH36">
        <v>3.02401078215496</v>
      </c>
      <c r="AI36">
        <v>5.3063508379000001E-4</v>
      </c>
      <c r="AJ36">
        <v>1.1539027793260001E-3</v>
      </c>
      <c r="AK36">
        <v>5.5340407114396104</v>
      </c>
      <c r="AL36">
        <v>0.33376903708453398</v>
      </c>
      <c r="AM36">
        <v>6.1147875584970297</v>
      </c>
      <c r="AN36">
        <v>0.35689879047370798</v>
      </c>
      <c r="AO36">
        <v>4.16437701699481</v>
      </c>
      <c r="AP36">
        <v>0.21311260705302201</v>
      </c>
      <c r="AQ36">
        <v>2.5657226965500199</v>
      </c>
      <c r="AR36">
        <v>0.11414134543932999</v>
      </c>
      <c r="AS36">
        <v>0.44818407707056501</v>
      </c>
      <c r="AT36">
        <v>1.9770715864952999E-2</v>
      </c>
      <c r="AU36">
        <v>8.6705835546000001E-5</v>
      </c>
      <c r="AV36">
        <v>2.5977341124000001E-5</v>
      </c>
    </row>
    <row r="37" spans="1:48" x14ac:dyDescent="0.25">
      <c r="A37" s="88" t="s">
        <v>352</v>
      </c>
      <c r="B37" s="88">
        <v>2381.55684137354</v>
      </c>
      <c r="C37" s="88">
        <v>1174.15266682832</v>
      </c>
      <c r="D37" s="68">
        <f t="shared" si="8"/>
        <v>2419.7545553970463</v>
      </c>
      <c r="E37" s="69">
        <f t="shared" si="9"/>
        <v>1174.15266682832</v>
      </c>
      <c r="F37" s="87">
        <v>29.336150936263401</v>
      </c>
      <c r="G37" s="87">
        <v>14.809009995293</v>
      </c>
      <c r="H37" s="87">
        <v>0.97665397638913387</v>
      </c>
      <c r="I37" s="88">
        <v>79.719796793274696</v>
      </c>
      <c r="J37" s="88">
        <v>8.7115129215877598</v>
      </c>
      <c r="K37" s="73">
        <f t="shared" si="10"/>
        <v>80.998420064834022</v>
      </c>
      <c r="L37" s="74">
        <f t="shared" si="11"/>
        <v>8.7115129215877598</v>
      </c>
      <c r="M37" s="78">
        <v>3.3344580800591002E-2</v>
      </c>
      <c r="N37" s="78">
        <v>1.6834749746052001E-2</v>
      </c>
      <c r="O37" s="78">
        <v>0.21644422322946341</v>
      </c>
      <c r="W37">
        <v>89074.730700134503</v>
      </c>
      <c r="X37">
        <v>3376.20002574711</v>
      </c>
      <c r="Y37">
        <v>36.269591849559298</v>
      </c>
      <c r="Z37">
        <v>1.51123163308913</v>
      </c>
      <c r="AA37" t="s">
        <v>446</v>
      </c>
      <c r="AB37">
        <v>1.7220385480660001E-3</v>
      </c>
      <c r="AC37">
        <v>64833.527703818399</v>
      </c>
      <c r="AD37">
        <v>4036.68465986926</v>
      </c>
      <c r="AE37">
        <v>130.10955277836001</v>
      </c>
      <c r="AF37">
        <v>4.8388802448878003</v>
      </c>
      <c r="AG37">
        <v>34.288987206548001</v>
      </c>
      <c r="AH37">
        <v>3.6539878710596798</v>
      </c>
      <c r="AI37" t="s">
        <v>446</v>
      </c>
      <c r="AJ37">
        <v>4.7237821941899997E-4</v>
      </c>
      <c r="AK37">
        <v>5.8215510728190099</v>
      </c>
      <c r="AL37">
        <v>0.24338066110814999</v>
      </c>
      <c r="AM37">
        <v>6.6712246736925396</v>
      </c>
      <c r="AN37">
        <v>0.30346994214784601</v>
      </c>
      <c r="AO37">
        <v>4.72796041445699</v>
      </c>
      <c r="AP37">
        <v>0.221424231498385</v>
      </c>
      <c r="AQ37">
        <v>2.9991884729425098</v>
      </c>
      <c r="AR37">
        <v>0.13490770879618799</v>
      </c>
      <c r="AS37">
        <v>0.52272669498058999</v>
      </c>
      <c r="AT37">
        <v>2.3390307048937999E-2</v>
      </c>
      <c r="AU37">
        <v>3.0154638607E-5</v>
      </c>
      <c r="AV37">
        <v>1.4919899806E-5</v>
      </c>
    </row>
    <row r="38" spans="1:48" x14ac:dyDescent="0.25">
      <c r="A38" s="88" t="s">
        <v>353</v>
      </c>
      <c r="B38" s="88">
        <v>2145.5557407947299</v>
      </c>
      <c r="C38" s="88">
        <v>999.27683564926099</v>
      </c>
      <c r="D38" s="68">
        <f t="shared" si="8"/>
        <v>2179.9682407126834</v>
      </c>
      <c r="E38" s="69">
        <f t="shared" si="9"/>
        <v>999.27683564926099</v>
      </c>
      <c r="F38" s="87">
        <v>23.764267740459498</v>
      </c>
      <c r="G38" s="87">
        <v>11.3962665030443</v>
      </c>
      <c r="H38" s="87">
        <v>0.97119817639856976</v>
      </c>
      <c r="I38" s="88">
        <v>88.909376284331401</v>
      </c>
      <c r="J38" s="88">
        <v>10.510129795835301</v>
      </c>
      <c r="K38" s="73">
        <f t="shared" si="10"/>
        <v>90.335390927491659</v>
      </c>
      <c r="L38" s="74">
        <f t="shared" si="11"/>
        <v>10.510129795835301</v>
      </c>
      <c r="M38" s="78">
        <v>4.1301864961982002E-2</v>
      </c>
      <c r="N38" s="78">
        <v>1.980759217898E-2</v>
      </c>
      <c r="O38" s="78">
        <v>0.2464895389861515</v>
      </c>
      <c r="W38">
        <v>86871.299083907797</v>
      </c>
      <c r="X38">
        <v>3322.73457649191</v>
      </c>
      <c r="Y38">
        <v>30.038596722826899</v>
      </c>
      <c r="Z38">
        <v>1.4213945475118901</v>
      </c>
      <c r="AA38">
        <v>3.361862384249E-3</v>
      </c>
      <c r="AB38">
        <v>6.9198084013490004E-3</v>
      </c>
      <c r="AC38">
        <v>63925.293595564101</v>
      </c>
      <c r="AD38">
        <v>3990.41911882262</v>
      </c>
      <c r="AE38">
        <v>121.28508380658199</v>
      </c>
      <c r="AF38">
        <v>4.6147619534291797</v>
      </c>
      <c r="AG38">
        <v>30.599436555873702</v>
      </c>
      <c r="AH38">
        <v>3.2182177797740001</v>
      </c>
      <c r="AI38">
        <v>1.6512552424349999E-3</v>
      </c>
      <c r="AJ38">
        <v>1.9592257770089999E-3</v>
      </c>
      <c r="AK38">
        <v>5.2026431478793498</v>
      </c>
      <c r="AL38">
        <v>0.22161248715846801</v>
      </c>
      <c r="AM38">
        <v>6.1163838194332101</v>
      </c>
      <c r="AN38">
        <v>0.28082278190629201</v>
      </c>
      <c r="AO38">
        <v>4.42077997962281</v>
      </c>
      <c r="AP38">
        <v>0.21246089829168899</v>
      </c>
      <c r="AQ38">
        <v>2.8876031037687899</v>
      </c>
      <c r="AR38">
        <v>0.13365313369628801</v>
      </c>
      <c r="AS38">
        <v>0.50817047373103796</v>
      </c>
      <c r="AT38">
        <v>2.2695383692604001E-2</v>
      </c>
      <c r="AU38">
        <v>3.2529747988000002E-5</v>
      </c>
      <c r="AV38">
        <v>1.5211275220000001E-5</v>
      </c>
    </row>
    <row r="39" spans="1:48" x14ac:dyDescent="0.25">
      <c r="A39" s="88" t="s">
        <v>354</v>
      </c>
      <c r="B39" s="88">
        <v>1364.75798319553</v>
      </c>
      <c r="C39" s="88">
        <v>611.96249990656702</v>
      </c>
      <c r="D39" s="68">
        <f t="shared" si="8"/>
        <v>1386.6472928469987</v>
      </c>
      <c r="E39" s="69">
        <f t="shared" si="9"/>
        <v>611.96249990656702</v>
      </c>
      <c r="F39" s="87">
        <v>12.836720980877899</v>
      </c>
      <c r="G39" s="87">
        <v>6.0700126359555098</v>
      </c>
      <c r="H39" s="87">
        <v>0.94827362852835395</v>
      </c>
      <c r="I39" s="88">
        <v>101.92384569366401</v>
      </c>
      <c r="J39" s="88">
        <v>15.1207669065638</v>
      </c>
      <c r="K39" s="73">
        <f t="shared" si="10"/>
        <v>103.55859899551555</v>
      </c>
      <c r="L39" s="74">
        <f t="shared" si="11"/>
        <v>15.1207669065638</v>
      </c>
      <c r="M39" s="78">
        <v>7.4622552072611995E-2</v>
      </c>
      <c r="N39" s="78">
        <v>3.5234899713545001E-2</v>
      </c>
      <c r="O39" s="78">
        <v>0.31419196536268701</v>
      </c>
      <c r="W39">
        <v>90403.054011368193</v>
      </c>
      <c r="X39">
        <v>3385.5549676808901</v>
      </c>
      <c r="Y39">
        <v>49.3843089864639</v>
      </c>
      <c r="Z39">
        <v>3.0582017250498401</v>
      </c>
      <c r="AA39" t="s">
        <v>446</v>
      </c>
      <c r="AB39">
        <v>1.6758098192269999E-3</v>
      </c>
      <c r="AC39">
        <v>60038.820128567801</v>
      </c>
      <c r="AD39">
        <v>3735.30895204233</v>
      </c>
      <c r="AE39">
        <v>74.808571838597999</v>
      </c>
      <c r="AF39">
        <v>2.7550213649001898</v>
      </c>
      <c r="AG39">
        <v>21.9729990039509</v>
      </c>
      <c r="AH39">
        <v>2.3151865102064999</v>
      </c>
      <c r="AI39" t="s">
        <v>446</v>
      </c>
      <c r="AJ39">
        <v>4.5945092964900001E-4</v>
      </c>
      <c r="AK39">
        <v>4.4177292727225099</v>
      </c>
      <c r="AL39">
        <v>0.20990478154709799</v>
      </c>
      <c r="AM39">
        <v>4.7003431638546198</v>
      </c>
      <c r="AN39">
        <v>0.22465570043278399</v>
      </c>
      <c r="AO39">
        <v>3.05221015406027</v>
      </c>
      <c r="AP39">
        <v>0.145946809063531</v>
      </c>
      <c r="AQ39">
        <v>1.99829628041889</v>
      </c>
      <c r="AR39">
        <v>9.2324506949848006E-2</v>
      </c>
      <c r="AS39">
        <v>0.35225961976442699</v>
      </c>
      <c r="AT39">
        <v>1.6382275263899002E-2</v>
      </c>
      <c r="AU39">
        <v>3.5449725470999998E-5</v>
      </c>
      <c r="AV39">
        <v>1.5963638102E-5</v>
      </c>
    </row>
    <row r="40" spans="1:48" x14ac:dyDescent="0.25">
      <c r="A40" s="88" t="s">
        <v>355</v>
      </c>
      <c r="B40" s="88">
        <v>1571.0724000120799</v>
      </c>
      <c r="C40" s="88">
        <v>763.37310192278096</v>
      </c>
      <c r="D40" s="68">
        <f t="shared" si="8"/>
        <v>1596.2707799975324</v>
      </c>
      <c r="E40" s="69">
        <f t="shared" si="9"/>
        <v>763.37310192278096</v>
      </c>
      <c r="F40" s="87">
        <v>16.6114810227139</v>
      </c>
      <c r="G40" s="87">
        <v>8.4114228706695506</v>
      </c>
      <c r="H40" s="87">
        <v>0.95957636263531809</v>
      </c>
      <c r="I40" s="88">
        <v>91.824612851471201</v>
      </c>
      <c r="J40" s="88">
        <v>13.0620718835434</v>
      </c>
      <c r="K40" s="73">
        <f t="shared" si="10"/>
        <v>93.297384880711007</v>
      </c>
      <c r="L40" s="74">
        <f t="shared" si="11"/>
        <v>13.0620718835434</v>
      </c>
      <c r="M40" s="78">
        <v>5.8882013627212001E-2</v>
      </c>
      <c r="N40" s="78">
        <v>2.9814174505866001E-2</v>
      </c>
      <c r="O40" s="78">
        <v>0.28093951466130379</v>
      </c>
      <c r="W40">
        <v>90205.763620465994</v>
      </c>
      <c r="X40">
        <v>3368.6400006672402</v>
      </c>
      <c r="Y40">
        <v>57.902627945072901</v>
      </c>
      <c r="Z40">
        <v>2.4485850537275899</v>
      </c>
      <c r="AA40">
        <v>6.9065915987579999E-3</v>
      </c>
      <c r="AB40">
        <v>9.9189106978360003E-3</v>
      </c>
      <c r="AC40">
        <v>59193.207811807501</v>
      </c>
      <c r="AD40">
        <v>3676.0413352107098</v>
      </c>
      <c r="AE40">
        <v>87.342244727865307</v>
      </c>
      <c r="AF40">
        <v>3.3002868862733599</v>
      </c>
      <c r="AG40">
        <v>21.988257705522098</v>
      </c>
      <c r="AH40">
        <v>2.3242353918654</v>
      </c>
      <c r="AI40">
        <v>1.6477433208210001E-3</v>
      </c>
      <c r="AJ40">
        <v>1.9550588577E-3</v>
      </c>
      <c r="AK40">
        <v>3.4771929309534801</v>
      </c>
      <c r="AL40">
        <v>0.14988040296880301</v>
      </c>
      <c r="AM40">
        <v>4.1372370859533296</v>
      </c>
      <c r="AN40">
        <v>0.18713259745328201</v>
      </c>
      <c r="AO40">
        <v>2.8441512552224002</v>
      </c>
      <c r="AP40">
        <v>0.13561718097841599</v>
      </c>
      <c r="AQ40">
        <v>1.9325671579052901</v>
      </c>
      <c r="AR40">
        <v>8.5054736385797997E-2</v>
      </c>
      <c r="AS40">
        <v>0.341166915677105</v>
      </c>
      <c r="AT40">
        <v>1.5060963484241E-2</v>
      </c>
      <c r="AU40">
        <v>2.9821390274000001E-5</v>
      </c>
      <c r="AV40">
        <v>1.4542902567000001E-5</v>
      </c>
    </row>
    <row r="41" spans="1:48" x14ac:dyDescent="0.25">
      <c r="A41" s="88" t="s">
        <v>356</v>
      </c>
      <c r="B41" s="88">
        <v>522.89751313221097</v>
      </c>
      <c r="C41" s="88">
        <v>169.10067824582299</v>
      </c>
      <c r="D41" s="68">
        <f t="shared" si="8"/>
        <v>531.28424962459178</v>
      </c>
      <c r="E41" s="69">
        <f t="shared" si="9"/>
        <v>169.10067824582299</v>
      </c>
      <c r="F41" s="87">
        <v>6.2972741315196901</v>
      </c>
      <c r="G41" s="87">
        <v>2.2781034760392398</v>
      </c>
      <c r="H41" s="87">
        <v>0.89393908448168458</v>
      </c>
      <c r="I41" s="88">
        <v>83.632519590380198</v>
      </c>
      <c r="J41" s="88">
        <v>13.096421883014401</v>
      </c>
      <c r="K41" s="73">
        <f t="shared" si="10"/>
        <v>84.973898897764755</v>
      </c>
      <c r="L41" s="74">
        <f t="shared" si="11"/>
        <v>13.096421883014401</v>
      </c>
      <c r="M41" s="78">
        <v>0.157500220414342</v>
      </c>
      <c r="N41" s="78">
        <v>5.6722998961956997E-2</v>
      </c>
      <c r="O41" s="78">
        <v>0.43480993397268652</v>
      </c>
      <c r="W41">
        <v>89133.282957062998</v>
      </c>
      <c r="X41">
        <v>3354.23974144877</v>
      </c>
      <c r="Y41">
        <v>43.719604827920399</v>
      </c>
      <c r="Z41">
        <v>2.2459936334311901</v>
      </c>
      <c r="AA41">
        <v>6.832554774844E-3</v>
      </c>
      <c r="AB41">
        <v>9.8125826148369993E-3</v>
      </c>
      <c r="AC41">
        <v>62810.625062232401</v>
      </c>
      <c r="AD41">
        <v>3903.6418712097102</v>
      </c>
      <c r="AE41">
        <v>80.953762159488704</v>
      </c>
      <c r="AF41">
        <v>3.03924267870583</v>
      </c>
      <c r="AG41">
        <v>15.4331416610248</v>
      </c>
      <c r="AH41">
        <v>1.6758540406728599</v>
      </c>
      <c r="AI41">
        <v>1.6296246903300001E-3</v>
      </c>
      <c r="AJ41">
        <v>1.93354741537E-3</v>
      </c>
      <c r="AK41">
        <v>3.10522637596226</v>
      </c>
      <c r="AL41">
        <v>0.148488082478728</v>
      </c>
      <c r="AM41">
        <v>3.3043199477654799</v>
      </c>
      <c r="AN41">
        <v>0.17136781903590201</v>
      </c>
      <c r="AO41">
        <v>2.1682743156029201</v>
      </c>
      <c r="AP41">
        <v>0.114408438436848</v>
      </c>
      <c r="AQ41">
        <v>1.40602779489518</v>
      </c>
      <c r="AR41">
        <v>7.0502395026313003E-2</v>
      </c>
      <c r="AS41">
        <v>0.253602622491576</v>
      </c>
      <c r="AT41">
        <v>1.2182398179067E-2</v>
      </c>
      <c r="AU41">
        <v>6.6041574257999998E-5</v>
      </c>
      <c r="AV41">
        <v>2.1622151168E-5</v>
      </c>
    </row>
    <row r="42" spans="1:48" x14ac:dyDescent="0.25">
      <c r="A42" s="88" t="s">
        <v>357</v>
      </c>
      <c r="B42" s="88">
        <v>849.13572762999695</v>
      </c>
      <c r="C42" s="88">
        <v>367.70888224085797</v>
      </c>
      <c r="D42" s="68">
        <f t="shared" si="8"/>
        <v>862.75498841255524</v>
      </c>
      <c r="E42" s="69">
        <f t="shared" si="9"/>
        <v>367.70888224085797</v>
      </c>
      <c r="F42" s="87">
        <v>13.1236089052623</v>
      </c>
      <c r="G42" s="87">
        <v>6.5963159588961098</v>
      </c>
      <c r="H42" s="87">
        <v>0.86154672525091436</v>
      </c>
      <c r="I42" s="88">
        <v>77.483342058505599</v>
      </c>
      <c r="J42" s="88">
        <v>15.8854030123915</v>
      </c>
      <c r="K42" s="73">
        <f t="shared" si="10"/>
        <v>78.726094904089308</v>
      </c>
      <c r="L42" s="74">
        <f t="shared" si="11"/>
        <v>15.8854030123915</v>
      </c>
      <c r="M42" s="78">
        <v>8.3051868974008999E-2</v>
      </c>
      <c r="N42" s="78">
        <v>3.9933379704975999E-2</v>
      </c>
      <c r="O42" s="78">
        <v>0.42638629310191389</v>
      </c>
      <c r="W42">
        <v>90942.541107553494</v>
      </c>
      <c r="X42">
        <v>3429.3964394470399</v>
      </c>
      <c r="Y42">
        <v>53.818993412428597</v>
      </c>
      <c r="Z42">
        <v>2.29948748329898</v>
      </c>
      <c r="AA42" t="s">
        <v>446</v>
      </c>
      <c r="AB42">
        <v>1.7378917284090001E-3</v>
      </c>
      <c r="AC42">
        <v>60515.795762433598</v>
      </c>
      <c r="AD42">
        <v>3787.8301598466001</v>
      </c>
      <c r="AE42">
        <v>74.462779362186694</v>
      </c>
      <c r="AF42">
        <v>2.9961858815176101</v>
      </c>
      <c r="AG42">
        <v>14.2668517356142</v>
      </c>
      <c r="AH42">
        <v>1.5718111867840301</v>
      </c>
      <c r="AI42" t="s">
        <v>446</v>
      </c>
      <c r="AJ42">
        <v>4.76084666267E-4</v>
      </c>
      <c r="AK42">
        <v>3.50095763109741</v>
      </c>
      <c r="AL42">
        <v>0.188788812135849</v>
      </c>
      <c r="AM42">
        <v>3.4489590385029798</v>
      </c>
      <c r="AN42">
        <v>0.177297623838162</v>
      </c>
      <c r="AO42">
        <v>2.0712123493981101</v>
      </c>
      <c r="AP42">
        <v>0.114164023262259</v>
      </c>
      <c r="AQ42">
        <v>1.3396630636456801</v>
      </c>
      <c r="AR42">
        <v>6.3877862917557995E-2</v>
      </c>
      <c r="AS42">
        <v>0.243568253421697</v>
      </c>
      <c r="AT42">
        <v>1.1668918178428999E-2</v>
      </c>
      <c r="AU42">
        <v>3.5792436301E-5</v>
      </c>
      <c r="AV42">
        <v>1.6320701181000001E-5</v>
      </c>
    </row>
    <row r="43" spans="1:48" x14ac:dyDescent="0.25">
      <c r="A43" s="88" t="s">
        <v>358</v>
      </c>
      <c r="B43" s="88">
        <v>3134.6231799739398</v>
      </c>
      <c r="C43" s="88">
        <v>1545.5141787238899</v>
      </c>
      <c r="D43" s="68">
        <f t="shared" si="8"/>
        <v>3184.8993009213787</v>
      </c>
      <c r="E43" s="69">
        <f t="shared" si="9"/>
        <v>1545.5141787238899</v>
      </c>
      <c r="F43" s="87">
        <v>32.706168367476302</v>
      </c>
      <c r="G43" s="87">
        <v>16.469626838662201</v>
      </c>
      <c r="H43" s="87">
        <v>0.97911467935372309</v>
      </c>
      <c r="I43" s="88">
        <v>93.709826231707098</v>
      </c>
      <c r="J43" s="88">
        <v>20.2573313223875</v>
      </c>
      <c r="K43" s="73">
        <f t="shared" si="10"/>
        <v>95.212835138068854</v>
      </c>
      <c r="L43" s="74">
        <f t="shared" si="11"/>
        <v>20.2573313223875</v>
      </c>
      <c r="M43" s="78">
        <v>2.9979259796269E-2</v>
      </c>
      <c r="N43" s="78">
        <v>1.5100542367944E-2</v>
      </c>
      <c r="O43" s="78">
        <v>0.42916614815238585</v>
      </c>
      <c r="W43">
        <v>78345.958020479302</v>
      </c>
      <c r="X43">
        <v>3030.5240246766398</v>
      </c>
      <c r="Y43">
        <v>10.676884699922899</v>
      </c>
      <c r="Z43">
        <v>0.56510716457801002</v>
      </c>
      <c r="AA43">
        <v>3.0199019338885E-2</v>
      </c>
      <c r="AB43">
        <v>2.0341010341748001E-2</v>
      </c>
      <c r="AC43">
        <v>76199.195908568799</v>
      </c>
      <c r="AD43">
        <v>4734.9809482369001</v>
      </c>
      <c r="AE43">
        <v>48.926853974107203</v>
      </c>
      <c r="AF43">
        <v>1.84283331902162</v>
      </c>
      <c r="AG43">
        <v>20.8411744183305</v>
      </c>
      <c r="AH43">
        <v>2.1418209295982802</v>
      </c>
      <c r="AI43">
        <v>1.5832194117410001E-3</v>
      </c>
      <c r="AJ43">
        <v>1.8785007928700001E-3</v>
      </c>
      <c r="AK43">
        <v>5.4535548322948504</v>
      </c>
      <c r="AL43">
        <v>0.29817398972404202</v>
      </c>
      <c r="AM43">
        <v>5.5762958615422997</v>
      </c>
      <c r="AN43">
        <v>0.26289312208098797</v>
      </c>
      <c r="AO43">
        <v>2.6214101437842401</v>
      </c>
      <c r="AP43">
        <v>0.12411756159222601</v>
      </c>
      <c r="AQ43">
        <v>3.30261666353231</v>
      </c>
      <c r="AR43">
        <v>0.17836899145445101</v>
      </c>
      <c r="AS43">
        <v>0.64105327230669396</v>
      </c>
      <c r="AT43">
        <v>3.5261487666999998E-2</v>
      </c>
      <c r="AU43">
        <v>2.7911070694999999E-5</v>
      </c>
      <c r="AV43">
        <v>1.3809828188000001E-5</v>
      </c>
    </row>
    <row r="44" spans="1:48" x14ac:dyDescent="0.25">
      <c r="A44" s="88" t="s">
        <v>359</v>
      </c>
      <c r="B44" s="88">
        <v>1226.7193905383899</v>
      </c>
      <c r="C44" s="88">
        <v>468.41929030077</v>
      </c>
      <c r="D44" s="68">
        <f t="shared" si="8"/>
        <v>1246.3947036163052</v>
      </c>
      <c r="E44" s="69">
        <f t="shared" si="9"/>
        <v>468.41929030077</v>
      </c>
      <c r="F44" s="87">
        <v>13.6209639754052</v>
      </c>
      <c r="G44" s="87">
        <v>5.4691251471325204</v>
      </c>
      <c r="H44" s="87">
        <v>0.95099782724356974</v>
      </c>
      <c r="I44" s="88">
        <v>89.121540924391198</v>
      </c>
      <c r="J44" s="88">
        <v>11.126157683287</v>
      </c>
      <c r="K44" s="73">
        <f t="shared" si="10"/>
        <v>90.550958469428963</v>
      </c>
      <c r="L44" s="74">
        <f t="shared" si="11"/>
        <v>11.126157683287</v>
      </c>
      <c r="M44" s="78">
        <v>7.2730934321309004E-2</v>
      </c>
      <c r="N44" s="78">
        <v>2.9207179440530001E-2</v>
      </c>
      <c r="O44" s="78">
        <v>0.31087949051563801</v>
      </c>
      <c r="W44">
        <v>88818.429178152801</v>
      </c>
      <c r="X44">
        <v>3338.6237848843198</v>
      </c>
      <c r="Y44">
        <v>30.4608530824515</v>
      </c>
      <c r="Z44">
        <v>1.70263545758174</v>
      </c>
      <c r="AA44">
        <v>6.5097440831419998E-3</v>
      </c>
      <c r="AB44">
        <v>9.344637474419E-3</v>
      </c>
      <c r="AC44">
        <v>62931.581683456403</v>
      </c>
      <c r="AD44">
        <v>3914.5119119738602</v>
      </c>
      <c r="AE44">
        <v>72.320177997105702</v>
      </c>
      <c r="AF44">
        <v>2.61463541655516</v>
      </c>
      <c r="AG44">
        <v>23.507888088887601</v>
      </c>
      <c r="AH44">
        <v>2.4019609775009498</v>
      </c>
      <c r="AI44" t="s">
        <v>446</v>
      </c>
      <c r="AJ44">
        <v>4.31851738547E-4</v>
      </c>
      <c r="AK44">
        <v>7.2276253225481302</v>
      </c>
      <c r="AL44">
        <v>0.36694310411889802</v>
      </c>
      <c r="AM44">
        <v>6.6063304425939098</v>
      </c>
      <c r="AN44">
        <v>0.372577150964638</v>
      </c>
      <c r="AO44">
        <v>3.6112128397269898</v>
      </c>
      <c r="AP44">
        <v>0.193277671488225</v>
      </c>
      <c r="AQ44">
        <v>2.2789403219048898</v>
      </c>
      <c r="AR44">
        <v>0.103051024625163</v>
      </c>
      <c r="AS44">
        <v>0.414154489104753</v>
      </c>
      <c r="AT44">
        <v>1.8542529761085998E-2</v>
      </c>
      <c r="AU44">
        <v>4.6100157085999999E-5</v>
      </c>
      <c r="AV44">
        <v>1.7705807554E-5</v>
      </c>
    </row>
    <row r="45" spans="1:48" x14ac:dyDescent="0.25">
      <c r="A45" s="88" t="s">
        <v>360</v>
      </c>
      <c r="B45" s="88">
        <v>1447.7849618656501</v>
      </c>
      <c r="C45" s="88">
        <v>986.85959520603399</v>
      </c>
      <c r="D45" s="68">
        <f t="shared" si="8"/>
        <v>1471.0059385730469</v>
      </c>
      <c r="E45" s="69">
        <f t="shared" si="9"/>
        <v>986.85959520603399</v>
      </c>
      <c r="F45" s="87">
        <v>14.0212236077555</v>
      </c>
      <c r="G45" s="87">
        <v>10.024967682959099</v>
      </c>
      <c r="H45" s="87">
        <v>0.95335410503872464</v>
      </c>
      <c r="I45" s="88">
        <v>100.65150437679399</v>
      </c>
      <c r="J45" s="88">
        <v>21.917934495578201</v>
      </c>
      <c r="K45" s="73">
        <f t="shared" si="10"/>
        <v>102.26585063695005</v>
      </c>
      <c r="L45" s="74">
        <f t="shared" si="11"/>
        <v>21.917934495578201</v>
      </c>
      <c r="M45" s="78">
        <v>6.9064754713895005E-2</v>
      </c>
      <c r="N45" s="78">
        <v>4.9391787686433999E-2</v>
      </c>
      <c r="O45" s="78">
        <v>0.30449564296441489</v>
      </c>
      <c r="W45">
        <v>91140.401515378006</v>
      </c>
      <c r="X45">
        <v>3469.0360680793901</v>
      </c>
      <c r="Y45">
        <v>51.936412137938703</v>
      </c>
      <c r="Z45">
        <v>5.0190712197809502</v>
      </c>
      <c r="AA45" t="s">
        <v>446</v>
      </c>
      <c r="AB45">
        <v>1.843491846889E-3</v>
      </c>
      <c r="AC45">
        <v>60668.473351149398</v>
      </c>
      <c r="AD45">
        <v>3817.10137515733</v>
      </c>
      <c r="AE45">
        <v>75.052849573102904</v>
      </c>
      <c r="AF45">
        <v>3.0657917419923599</v>
      </c>
      <c r="AG45">
        <v>11.9513508849285</v>
      </c>
      <c r="AH45">
        <v>1.2840853814337601</v>
      </c>
      <c r="AI45">
        <v>1.5267894330460001E-3</v>
      </c>
      <c r="AJ45">
        <v>2.2188702790779998E-3</v>
      </c>
      <c r="AK45">
        <v>2.3305035611896701</v>
      </c>
      <c r="AL45">
        <v>0.13043921299543301</v>
      </c>
      <c r="AM45">
        <v>2.2918547965799498</v>
      </c>
      <c r="AN45">
        <v>0.145609168673871</v>
      </c>
      <c r="AO45">
        <v>1.4950328804973001</v>
      </c>
      <c r="AP45">
        <v>9.0466497113918007E-2</v>
      </c>
      <c r="AQ45">
        <v>1.2357489245669699</v>
      </c>
      <c r="AR45">
        <v>5.8235535425911998E-2</v>
      </c>
      <c r="AS45">
        <v>0.22412951803739301</v>
      </c>
      <c r="AT45">
        <v>1.0150296052961E-2</v>
      </c>
      <c r="AU45">
        <v>2.1155194135E-5</v>
      </c>
      <c r="AV45">
        <v>1.4445702352E-5</v>
      </c>
    </row>
    <row r="46" spans="1:48" x14ac:dyDescent="0.25">
      <c r="A46" s="118" t="s">
        <v>361</v>
      </c>
      <c r="B46" s="118">
        <v>4496.5849077867497</v>
      </c>
      <c r="C46" s="118">
        <v>2292.0201029036598</v>
      </c>
      <c r="D46" s="68">
        <f t="shared" si="8"/>
        <v>4568.7054893349905</v>
      </c>
      <c r="E46" s="69">
        <f t="shared" si="9"/>
        <v>2292.0201029036598</v>
      </c>
      <c r="F46" s="87">
        <v>68.592620533727001</v>
      </c>
      <c r="G46" s="87">
        <v>44.357127932079997</v>
      </c>
      <c r="H46" s="87">
        <v>0.78822390281523014</v>
      </c>
      <c r="I46" s="118">
        <v>101.545455594353</v>
      </c>
      <c r="J46" s="118">
        <v>9.4494223201179697</v>
      </c>
      <c r="K46" s="73">
        <f t="shared" si="10"/>
        <v>103.17413990950152</v>
      </c>
      <c r="L46" s="74">
        <f t="shared" si="11"/>
        <v>9.4494223201179697</v>
      </c>
      <c r="M46" s="78">
        <v>1.8309399628190001E-2</v>
      </c>
      <c r="N46" s="78">
        <v>1.0496847239514001E-2</v>
      </c>
      <c r="O46" s="78">
        <v>0.16231549991031496</v>
      </c>
      <c r="W46">
        <v>78592.159653588402</v>
      </c>
      <c r="X46">
        <v>2969.79500692181</v>
      </c>
      <c r="Y46">
        <v>17.002324358045499</v>
      </c>
      <c r="Z46">
        <v>0.82513434394364904</v>
      </c>
      <c r="AA46">
        <v>6.707081047415E-3</v>
      </c>
      <c r="AB46">
        <v>9.632383354537E-3</v>
      </c>
      <c r="AC46">
        <v>75959.458351602894</v>
      </c>
      <c r="AD46">
        <v>4745.1617589041598</v>
      </c>
      <c r="AE46">
        <v>35.543821801731397</v>
      </c>
      <c r="AF46">
        <v>1.3418487316421801</v>
      </c>
      <c r="AG46">
        <v>31.3253466809416</v>
      </c>
      <c r="AH46">
        <v>3.3084801420105001</v>
      </c>
      <c r="AI46">
        <v>4.80577027919E-4</v>
      </c>
      <c r="AJ46">
        <v>1.045048066243E-3</v>
      </c>
      <c r="AK46">
        <v>12.9534988906665</v>
      </c>
      <c r="AL46">
        <v>1.15017209757038</v>
      </c>
      <c r="AM46">
        <v>12.4339826324344</v>
      </c>
      <c r="AN46">
        <v>0.92293321854293597</v>
      </c>
      <c r="AO46">
        <v>4.8727076608905602</v>
      </c>
      <c r="AP46">
        <v>0.29696565297431299</v>
      </c>
      <c r="AQ46">
        <v>4.6074679491951498</v>
      </c>
      <c r="AR46">
        <v>0.21473065393526999</v>
      </c>
      <c r="AS46">
        <v>0.87783284530953698</v>
      </c>
      <c r="AT46">
        <v>4.0010169583608E-2</v>
      </c>
      <c r="AU46">
        <v>2.1631281454999999E-5</v>
      </c>
      <c r="AV46">
        <v>1.227186564E-5</v>
      </c>
    </row>
    <row r="47" spans="1:48" x14ac:dyDescent="0.25">
      <c r="A47" s="118" t="s">
        <v>362</v>
      </c>
      <c r="B47" s="118">
        <v>5200.6138033341103</v>
      </c>
      <c r="C47" s="118">
        <v>2376.4487743917298</v>
      </c>
      <c r="D47" s="68">
        <f t="shared" si="8"/>
        <v>5284.0262818252322</v>
      </c>
      <c r="E47" s="69">
        <f t="shared" si="9"/>
        <v>2376.4487743917298</v>
      </c>
      <c r="F47" s="87">
        <v>57.285927434738298</v>
      </c>
      <c r="G47" s="87">
        <v>27.408095701239102</v>
      </c>
      <c r="H47" s="87">
        <v>0.95508701239179128</v>
      </c>
      <c r="I47" s="118">
        <v>95.691207661435996</v>
      </c>
      <c r="J47" s="118">
        <v>7.2207721874091497</v>
      </c>
      <c r="K47" s="73">
        <f t="shared" si="10"/>
        <v>97.225995881190343</v>
      </c>
      <c r="L47" s="74">
        <f t="shared" si="11"/>
        <v>7.2207721874091497</v>
      </c>
      <c r="M47" s="78">
        <v>1.7802218425633998E-2</v>
      </c>
      <c r="N47" s="78">
        <v>8.3823619087029996E-3</v>
      </c>
      <c r="O47" s="78">
        <v>0.16025785500388973</v>
      </c>
      <c r="W47">
        <v>76059.653750896396</v>
      </c>
      <c r="X47">
        <v>2858.71025686028</v>
      </c>
      <c r="Y47">
        <v>28.826183991594299</v>
      </c>
      <c r="Z47">
        <v>2.9531486873125101</v>
      </c>
      <c r="AA47" t="s">
        <v>446</v>
      </c>
      <c r="AB47">
        <v>1.71945794009E-3</v>
      </c>
      <c r="AC47">
        <v>80210.362450708097</v>
      </c>
      <c r="AD47">
        <v>5018.2485424158103</v>
      </c>
      <c r="AE47">
        <v>32.820580413490902</v>
      </c>
      <c r="AF47">
        <v>1.3168880885685501</v>
      </c>
      <c r="AG47">
        <v>38.3435078588317</v>
      </c>
      <c r="AH47">
        <v>4.3464498690698701</v>
      </c>
      <c r="AI47">
        <v>2.329330794956E-3</v>
      </c>
      <c r="AJ47">
        <v>2.3782307234309998E-3</v>
      </c>
      <c r="AK47">
        <v>10.7761710423063</v>
      </c>
      <c r="AL47">
        <v>0.48580885716608002</v>
      </c>
      <c r="AM47">
        <v>12.0986738697214</v>
      </c>
      <c r="AN47">
        <v>0.58428104287208804</v>
      </c>
      <c r="AO47">
        <v>5.4441719434172899</v>
      </c>
      <c r="AP47">
        <v>0.261859264105538</v>
      </c>
      <c r="AQ47">
        <v>6.7333742290244301</v>
      </c>
      <c r="AR47">
        <v>0.31023801640868898</v>
      </c>
      <c r="AS47">
        <v>1.34326157167673</v>
      </c>
      <c r="AT47">
        <v>6.11505074281E-2</v>
      </c>
      <c r="AU47">
        <v>3.4157723927000003E-5</v>
      </c>
      <c r="AV47">
        <v>1.5941823573000001E-5</v>
      </c>
    </row>
    <row r="48" spans="1:48" x14ac:dyDescent="0.25">
      <c r="A48" s="118" t="s">
        <v>363</v>
      </c>
      <c r="B48" s="118">
        <v>4275.10295189926</v>
      </c>
      <c r="C48" s="118">
        <v>1867.19782151358</v>
      </c>
      <c r="D48" s="68">
        <f t="shared" si="8"/>
        <v>4343.6711914393727</v>
      </c>
      <c r="E48" s="69">
        <f t="shared" si="9"/>
        <v>1867.19782151358</v>
      </c>
      <c r="F48" s="87">
        <v>43.5148157091608</v>
      </c>
      <c r="G48" s="87">
        <v>19.3147085982161</v>
      </c>
      <c r="H48" s="87">
        <v>0.98399466209197062</v>
      </c>
      <c r="I48" s="118">
        <v>96.518867243324607</v>
      </c>
      <c r="J48" s="118">
        <v>7.70576726075792</v>
      </c>
      <c r="K48" s="73">
        <f t="shared" si="10"/>
        <v>98.066930268646686</v>
      </c>
      <c r="L48" s="74">
        <f t="shared" si="11"/>
        <v>7.70576726075792</v>
      </c>
      <c r="M48" s="78">
        <v>2.2603852691223999E-2</v>
      </c>
      <c r="N48" s="78">
        <v>1.0034435817415E-2</v>
      </c>
      <c r="O48" s="78">
        <v>0.17984285167392841</v>
      </c>
      <c r="W48">
        <v>77866.940003009397</v>
      </c>
      <c r="X48">
        <v>2977.9374237014599</v>
      </c>
      <c r="Y48">
        <v>34.215414363702799</v>
      </c>
      <c r="Z48">
        <v>3.6563246737541899</v>
      </c>
      <c r="AA48">
        <v>1.0593897984976E-2</v>
      </c>
      <c r="AB48">
        <v>1.2375275994197001E-2</v>
      </c>
      <c r="AC48">
        <v>76653.686908539996</v>
      </c>
      <c r="AD48">
        <v>4792.2742540529898</v>
      </c>
      <c r="AE48">
        <v>33.891056918778801</v>
      </c>
      <c r="AF48">
        <v>1.28049271474147</v>
      </c>
      <c r="AG48">
        <v>37.096943410875703</v>
      </c>
      <c r="AH48">
        <v>4.9447156614157697</v>
      </c>
      <c r="AI48">
        <v>1.681675108632E-3</v>
      </c>
      <c r="AJ48">
        <v>1.9953051638719999E-3</v>
      </c>
      <c r="AK48">
        <v>10.243431996883499</v>
      </c>
      <c r="AL48">
        <v>0.54813040585518602</v>
      </c>
      <c r="AM48">
        <v>11.692095419953301</v>
      </c>
      <c r="AN48">
        <v>0.63674655654831303</v>
      </c>
      <c r="AO48">
        <v>5.3005317863449903</v>
      </c>
      <c r="AP48">
        <v>0.275670981915696</v>
      </c>
      <c r="AQ48">
        <v>6.1288975962561896</v>
      </c>
      <c r="AR48">
        <v>0.41416722430681802</v>
      </c>
      <c r="AS48">
        <v>1.1789276069133301</v>
      </c>
      <c r="AT48">
        <v>7.4113330514215994E-2</v>
      </c>
      <c r="AU48">
        <v>3.7749410883000001E-5</v>
      </c>
      <c r="AV48">
        <v>1.6562528705999999E-5</v>
      </c>
    </row>
    <row r="49" spans="1:51" x14ac:dyDescent="0.25">
      <c r="A49" s="88" t="s">
        <v>364</v>
      </c>
      <c r="B49" s="88">
        <v>1038.99963886966</v>
      </c>
      <c r="C49" s="88">
        <v>420.11492853614197</v>
      </c>
      <c r="D49" s="68">
        <f t="shared" si="8"/>
        <v>1055.6641208532938</v>
      </c>
      <c r="E49" s="69">
        <f t="shared" si="9"/>
        <v>420.11492853614197</v>
      </c>
      <c r="F49" s="87">
        <v>10.204254303728399</v>
      </c>
      <c r="G49" s="87">
        <v>4.4097191686875297</v>
      </c>
      <c r="H49" s="87">
        <v>0.9356707612028381</v>
      </c>
      <c r="I49" s="88">
        <v>98.417744188719197</v>
      </c>
      <c r="J49" s="88">
        <v>18.5566984398633</v>
      </c>
      <c r="K49" s="73">
        <f t="shared" si="10"/>
        <v>99.996263240647892</v>
      </c>
      <c r="L49" s="74">
        <f t="shared" si="11"/>
        <v>18.5566984398633</v>
      </c>
      <c r="M49" s="78">
        <v>9.6061660457402998E-2</v>
      </c>
      <c r="N49" s="78">
        <v>4.1478638794073999E-2</v>
      </c>
      <c r="O49" s="78">
        <v>0.43666953869122954</v>
      </c>
      <c r="W49">
        <v>89233.7076883462</v>
      </c>
      <c r="X49">
        <v>3340.2476768061401</v>
      </c>
      <c r="Y49">
        <v>30.2585488763639</v>
      </c>
      <c r="Z49">
        <v>2.10988287659222</v>
      </c>
      <c r="AA49">
        <v>3.2339927631669999E-3</v>
      </c>
      <c r="AB49">
        <v>6.656611049076E-3</v>
      </c>
      <c r="AC49">
        <v>57863.512504555903</v>
      </c>
      <c r="AD49">
        <v>3610.52895038627</v>
      </c>
      <c r="AE49">
        <v>65.032082484312198</v>
      </c>
      <c r="AF49">
        <v>2.4934073599383599</v>
      </c>
      <c r="AG49">
        <v>15.872025134965201</v>
      </c>
      <c r="AH49">
        <v>1.9034801426902399</v>
      </c>
      <c r="AI49" t="s">
        <v>446</v>
      </c>
      <c r="AJ49">
        <v>4.4041982377099998E-4</v>
      </c>
      <c r="AK49">
        <v>5.9257320881406503</v>
      </c>
      <c r="AL49">
        <v>0.30044758752071599</v>
      </c>
      <c r="AM49">
        <v>5.5306389408457699</v>
      </c>
      <c r="AN49">
        <v>0.30601724346793102</v>
      </c>
      <c r="AO49">
        <v>2.81483898228855</v>
      </c>
      <c r="AP49">
        <v>0.14866938949507399</v>
      </c>
      <c r="AQ49">
        <v>1.72624946604198</v>
      </c>
      <c r="AR49">
        <v>9.2675624205627E-2</v>
      </c>
      <c r="AS49">
        <v>0.31782390175670799</v>
      </c>
      <c r="AT49">
        <v>1.7161810534747999E-2</v>
      </c>
      <c r="AU49">
        <v>4.1875139736000001E-5</v>
      </c>
      <c r="AV49">
        <v>1.7020691562000001E-5</v>
      </c>
    </row>
    <row r="50" spans="1:51" x14ac:dyDescent="0.25">
      <c r="A50" s="46"/>
      <c r="B50" s="81"/>
      <c r="C50" s="82"/>
      <c r="D50" s="83"/>
      <c r="E50" s="84"/>
      <c r="F50" s="40" t="s">
        <v>35</v>
      </c>
      <c r="G50" s="41"/>
      <c r="H50" s="42"/>
      <c r="I50" s="81" t="s">
        <v>8</v>
      </c>
      <c r="J50" s="82"/>
      <c r="K50" s="85" t="s">
        <v>9</v>
      </c>
      <c r="L50" s="86"/>
      <c r="M50" s="43" t="s">
        <v>35</v>
      </c>
      <c r="N50" s="44">
        <v>615</v>
      </c>
      <c r="O50" s="45">
        <f>N50*SQRT(((47/N50)^2)+(($C$2/$B$2))^2)</f>
        <v>47.486529779823464</v>
      </c>
      <c r="P50" s="81" t="s">
        <v>8</v>
      </c>
      <c r="Q50" s="82"/>
      <c r="R50" s="82" t="s">
        <v>9</v>
      </c>
      <c r="S50" s="82"/>
      <c r="T50" s="17"/>
      <c r="U50" s="17"/>
      <c r="V50" s="18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51" x14ac:dyDescent="0.25">
      <c r="A51" s="88" t="s">
        <v>365</v>
      </c>
      <c r="B51" s="88">
        <v>54.334996577106601</v>
      </c>
      <c r="C51" s="88">
        <v>5.4560046542877396</v>
      </c>
      <c r="D51" s="47">
        <f>IF(ISNUMBER(B51),(B51*(EXP(B$2*0.00001867)-1)/(EXP(B$3*0.00001867)-1)),"&lt; DL")</f>
        <v>55.206473849731125</v>
      </c>
      <c r="E51" s="48">
        <f>C51</f>
        <v>5.4560046542877396</v>
      </c>
      <c r="F51" s="96">
        <v>0.94485114776108503</v>
      </c>
      <c r="G51" s="96">
        <v>0.15161304833693101</v>
      </c>
      <c r="H51" s="97">
        <v>0.62578032327350219</v>
      </c>
      <c r="I51" s="109">
        <v>57.1109962693467</v>
      </c>
      <c r="J51" s="109">
        <v>10.0651231674071</v>
      </c>
      <c r="K51" s="54">
        <f>IF(ISNUMBER(I51),(I51*(EXP(B$2*0.00001867)-1)/(EXP(B$3*0.00001867)-1)),"&lt; DL")</f>
        <v>58.026997712266642</v>
      </c>
      <c r="L51" s="55">
        <f>J51</f>
        <v>10.0651231674071</v>
      </c>
      <c r="M51" s="94">
        <v>1.05081759996692</v>
      </c>
      <c r="N51" s="94">
        <v>0.167859541283706</v>
      </c>
      <c r="O51" s="95">
        <v>0.90639883025334389</v>
      </c>
      <c r="P51" s="58" t="s">
        <v>36</v>
      </c>
      <c r="Q51" s="58"/>
      <c r="R51" s="59"/>
      <c r="S51" s="59"/>
      <c r="T51" s="60"/>
      <c r="U51" s="60"/>
      <c r="V51" s="61"/>
      <c r="W51" s="88">
        <v>94903.8456401078</v>
      </c>
      <c r="X51" s="122">
        <v>3578.2365681929</v>
      </c>
      <c r="Y51" s="88">
        <v>22.110817684710302</v>
      </c>
      <c r="Z51" s="122">
        <v>1.1400949208861999</v>
      </c>
      <c r="AA51" s="88">
        <v>1.74155272315952</v>
      </c>
      <c r="AB51" s="122">
        <v>0.21774607513212699</v>
      </c>
      <c r="AC51" s="88">
        <v>47823.589780315102</v>
      </c>
      <c r="AD51" s="122">
        <v>2987.9483682774398</v>
      </c>
      <c r="AE51" s="88">
        <v>40.5778068465738</v>
      </c>
      <c r="AF51" s="122">
        <v>1.6657853362701101</v>
      </c>
      <c r="AG51" s="88">
        <v>16.919855076826099</v>
      </c>
      <c r="AH51" s="122">
        <v>2.6473155265672101</v>
      </c>
      <c r="AI51" s="88">
        <v>2.7959315672125999E-2</v>
      </c>
      <c r="AJ51" s="122">
        <v>8.5597332281119997E-3</v>
      </c>
      <c r="AK51" s="88">
        <v>4.5816896646548004</v>
      </c>
      <c r="AL51" s="122">
        <v>0.27142766740901703</v>
      </c>
      <c r="AM51" s="88">
        <v>4.8117824035782597</v>
      </c>
      <c r="AN51" s="122">
        <v>0.30632011398603098</v>
      </c>
      <c r="AO51" s="88">
        <v>1.8024734043728901</v>
      </c>
      <c r="AP51" s="122">
        <v>0.12481376301442</v>
      </c>
      <c r="AQ51" s="88">
        <v>1.6725335304411799</v>
      </c>
      <c r="AR51" s="122">
        <v>0.14699477204598299</v>
      </c>
      <c r="AS51" s="88">
        <v>0.30600002680529997</v>
      </c>
      <c r="AT51" s="122">
        <v>2.5834738091633998E-2</v>
      </c>
      <c r="AU51" s="88">
        <v>7.7104385907000004E-4</v>
      </c>
      <c r="AV51" s="122">
        <v>8.3846931314999996E-5</v>
      </c>
      <c r="AY51" s="58"/>
    </row>
    <row r="52" spans="1:51" x14ac:dyDescent="0.25">
      <c r="A52" s="88" t="s">
        <v>366</v>
      </c>
      <c r="B52" s="88">
        <v>293.14938701327702</v>
      </c>
      <c r="C52" s="88">
        <v>63.654736442551503</v>
      </c>
      <c r="D52" s="68">
        <f>IF(ISNUMBER(B52),(B52*(EXP(B$2*0.00001867)-1)/(EXP(B$3*0.00001867)-1)),"&lt; DL")</f>
        <v>297.85120065751534</v>
      </c>
      <c r="E52" s="69">
        <f t="shared" ref="E52" si="12">C52</f>
        <v>63.654736442551503</v>
      </c>
      <c r="F52" s="96">
        <v>3.40856900830381</v>
      </c>
      <c r="G52" s="96">
        <v>0.88989255439384096</v>
      </c>
      <c r="H52" s="97">
        <v>0.83171828956622618</v>
      </c>
      <c r="I52" s="109">
        <v>85.0690414094</v>
      </c>
      <c r="J52" s="109">
        <v>12.066684602475</v>
      </c>
      <c r="K52" s="73">
        <f>IF(ISNUMBER(I52),(I52*(EXP(B$2*0.00001867)-1)/(EXP(B$3*0.00001867)-1)),"&lt; DL")</f>
        <v>86.433461044304025</v>
      </c>
      <c r="L52" s="74">
        <f t="shared" ref="L52" si="13">J52</f>
        <v>12.066684602475</v>
      </c>
      <c r="M52" s="94">
        <v>0.29469616534465798</v>
      </c>
      <c r="N52" s="94">
        <v>7.6084785544372993E-2</v>
      </c>
      <c r="O52" s="95">
        <v>0.54940560559394369</v>
      </c>
      <c r="P52" s="58"/>
      <c r="Q52" s="58"/>
      <c r="R52" s="59"/>
      <c r="S52" s="59"/>
      <c r="T52" s="60"/>
      <c r="U52" s="60"/>
      <c r="V52" s="61"/>
      <c r="W52" s="88">
        <v>95886.522465966307</v>
      </c>
      <c r="X52" s="122">
        <v>3608.3279095348498</v>
      </c>
      <c r="Y52" s="88">
        <v>27.263673739655001</v>
      </c>
      <c r="Z52" s="122">
        <v>1.4175901313607799</v>
      </c>
      <c r="AA52" s="88">
        <v>1.24967871173404</v>
      </c>
      <c r="AB52" s="122">
        <v>0.18815234407728201</v>
      </c>
      <c r="AC52" s="88">
        <v>48274.5077873966</v>
      </c>
      <c r="AD52" s="122">
        <v>3009.79841418055</v>
      </c>
      <c r="AE52" s="88">
        <v>39.994527479374597</v>
      </c>
      <c r="AF52" s="122">
        <v>1.7419611078332899</v>
      </c>
      <c r="AG52" s="88">
        <v>22.568751587773299</v>
      </c>
      <c r="AH52" s="122">
        <v>2.1783617433604898</v>
      </c>
      <c r="AI52" s="88">
        <v>3.3921575238399998E-3</v>
      </c>
      <c r="AJ52" s="122">
        <v>3.0864077046640001E-3</v>
      </c>
      <c r="AK52" s="88">
        <v>9.8039054686427001</v>
      </c>
      <c r="AL52" s="122">
        <v>0.42377028925326099</v>
      </c>
      <c r="AM52" s="88">
        <v>9.1005695200899197</v>
      </c>
      <c r="AN52" s="122">
        <v>0.41066044556831099</v>
      </c>
      <c r="AO52" s="88">
        <v>2.7722335353277301</v>
      </c>
      <c r="AP52" s="122">
        <v>0.13350779224871101</v>
      </c>
      <c r="AQ52" s="88">
        <v>2.1253879281923602</v>
      </c>
      <c r="AR52" s="122">
        <v>9.6875589432664999E-2</v>
      </c>
      <c r="AS52" s="88">
        <v>0.38598709366023198</v>
      </c>
      <c r="AT52" s="122">
        <v>1.7840837765368999E-2</v>
      </c>
      <c r="AU52" s="88">
        <v>1.8245485808400001E-4</v>
      </c>
      <c r="AV52" s="122">
        <v>4.0106165177999999E-5</v>
      </c>
    </row>
    <row r="53" spans="1:51" x14ac:dyDescent="0.25">
      <c r="A53" s="88" t="s">
        <v>367</v>
      </c>
      <c r="B53" s="88">
        <v>0.20111221005708799</v>
      </c>
      <c r="C53" s="88">
        <v>2.5968001698068E-2</v>
      </c>
      <c r="D53" s="68">
        <f t="shared" ref="D53:D70" si="14">IF(ISNUMBER(B53),(B53*(EXP(B$2*0.00001867)-1)/(EXP(B$3*0.00001867)-1)),"&lt; DL")</f>
        <v>0.20433784236320812</v>
      </c>
      <c r="E53" s="69">
        <f t="shared" ref="E53:E70" si="15">C53</f>
        <v>2.5968001698068E-2</v>
      </c>
      <c r="F53" s="96">
        <v>0.28288574478727202</v>
      </c>
      <c r="G53" s="96">
        <v>6.0069708263059997E-3</v>
      </c>
      <c r="H53" s="97">
        <v>0.16445397204976489</v>
      </c>
      <c r="I53" s="109">
        <v>0.70928558937548303</v>
      </c>
      <c r="J53" s="109">
        <v>0.10029219611935999</v>
      </c>
      <c r="K53" s="73">
        <f t="shared" ref="K53:K70" si="16">IF(ISNUMBER(I53),(I53*(EXP(B$2*0.00001867)-1)/(EXP(B$3*0.00001867)-1)),"&lt; DL")</f>
        <v>0.72066179826257926</v>
      </c>
      <c r="L53" s="74">
        <f t="shared" ref="L53:L70" si="17">J53</f>
        <v>0.10029219611935999</v>
      </c>
      <c r="M53" s="78">
        <v>3.5306343570940499</v>
      </c>
      <c r="N53" s="78">
        <v>6.6241045291001999E-2</v>
      </c>
      <c r="O53" s="78">
        <v>0.13268701652147427</v>
      </c>
      <c r="W53" s="88">
        <v>95840.352804751194</v>
      </c>
      <c r="X53" s="122">
        <v>3625.5553625278098</v>
      </c>
      <c r="Y53" s="88">
        <v>26.804817577152502</v>
      </c>
      <c r="Z53" s="122">
        <v>2.0758668193347498</v>
      </c>
      <c r="AA53" s="88">
        <v>3.3761450226539398</v>
      </c>
      <c r="AB53" s="122">
        <v>0.41500052662333697</v>
      </c>
      <c r="AC53" s="88">
        <v>52151.871706660902</v>
      </c>
      <c r="AD53" s="122">
        <v>3249.1786781199098</v>
      </c>
      <c r="AE53" s="88">
        <v>41.930812598651897</v>
      </c>
      <c r="AF53" s="122">
        <v>1.6001389952406999</v>
      </c>
      <c r="AG53" s="88">
        <v>11.2686039251896</v>
      </c>
      <c r="AH53" s="122">
        <v>1.2032267889708499</v>
      </c>
      <c r="AI53" s="88">
        <v>5.1065223466438399</v>
      </c>
      <c r="AJ53" s="122">
        <v>0.48931182567322301</v>
      </c>
      <c r="AK53" s="88">
        <v>3.42133231947947</v>
      </c>
      <c r="AL53" s="122">
        <v>0.160560729672897</v>
      </c>
      <c r="AM53" s="88">
        <v>3.5653675550110702</v>
      </c>
      <c r="AN53" s="122">
        <v>0.17470800621600199</v>
      </c>
      <c r="AO53" s="88">
        <v>1.4067889614054301</v>
      </c>
      <c r="AP53" s="122">
        <v>7.1593046133614002E-2</v>
      </c>
      <c r="AQ53" s="88">
        <v>1.2597808441237099</v>
      </c>
      <c r="AR53" s="122">
        <v>6.4243213476701005E-2</v>
      </c>
      <c r="AS53" s="88">
        <v>0.23298160942563501</v>
      </c>
      <c r="AT53" s="122">
        <v>1.1580633583363999E-2</v>
      </c>
      <c r="AU53" s="88">
        <v>0.157817103945773</v>
      </c>
      <c r="AV53" s="122">
        <v>1.4443186549822001E-2</v>
      </c>
    </row>
    <row r="54" spans="1:51" x14ac:dyDescent="0.25">
      <c r="A54" s="88" t="s">
        <v>368</v>
      </c>
      <c r="B54" s="88">
        <v>42.771653205353601</v>
      </c>
      <c r="C54" s="88">
        <v>10.1167364573523</v>
      </c>
      <c r="D54" s="68">
        <f t="shared" si="14"/>
        <v>43.457666383400785</v>
      </c>
      <c r="E54" s="69">
        <f t="shared" si="15"/>
        <v>10.1167364573523</v>
      </c>
      <c r="F54" s="96">
        <v>0.74685710568209795</v>
      </c>
      <c r="G54" s="96">
        <v>0.192341863242974</v>
      </c>
      <c r="H54" s="97">
        <v>0.91843430781900104</v>
      </c>
      <c r="I54" s="109">
        <v>57.746091708573303</v>
      </c>
      <c r="J54" s="109">
        <v>12.1483683751991</v>
      </c>
      <c r="K54" s="73">
        <f t="shared" si="16"/>
        <v>58.672279426934487</v>
      </c>
      <c r="L54" s="74">
        <f t="shared" si="17"/>
        <v>12.1483683751991</v>
      </c>
      <c r="M54" s="78">
        <v>1.3634817381546001</v>
      </c>
      <c r="N54" s="78">
        <v>0.35134912557731601</v>
      </c>
      <c r="O54" s="78">
        <v>0.81640528015841518</v>
      </c>
      <c r="W54" s="88">
        <v>96564.890476285305</v>
      </c>
      <c r="X54" s="122">
        <v>3820.1028524572998</v>
      </c>
      <c r="Y54" s="88">
        <v>17.311852500829801</v>
      </c>
      <c r="Z54" s="122">
        <v>1.07755143858973</v>
      </c>
      <c r="AA54" s="88">
        <v>2.1691556870006101</v>
      </c>
      <c r="AB54" s="122">
        <v>0.33670724748338698</v>
      </c>
      <c r="AC54" s="88">
        <v>51462.100271068499</v>
      </c>
      <c r="AD54" s="122">
        <v>3231.9174523742699</v>
      </c>
      <c r="AE54" s="88">
        <v>43.440172458086302</v>
      </c>
      <c r="AF54" s="122">
        <v>1.7317084784683101</v>
      </c>
      <c r="AG54" s="88">
        <v>9.7997800005697702</v>
      </c>
      <c r="AH54" s="122">
        <v>1.1403424039408201</v>
      </c>
      <c r="AI54" s="88">
        <v>2.8895514083204E-2</v>
      </c>
      <c r="AJ54" s="122">
        <v>1.2717812678605001E-2</v>
      </c>
      <c r="AK54" s="88">
        <v>3.4207874021501299</v>
      </c>
      <c r="AL54" s="122">
        <v>0.182984298422813</v>
      </c>
      <c r="AM54" s="88">
        <v>3.4904585429001398</v>
      </c>
      <c r="AN54" s="122">
        <v>0.18885828626338</v>
      </c>
      <c r="AO54" s="88">
        <v>1.4560569870037501</v>
      </c>
      <c r="AP54" s="122">
        <v>8.3631294538904999E-2</v>
      </c>
      <c r="AQ54" s="88">
        <v>1.2673400541339701</v>
      </c>
      <c r="AR54" s="122">
        <v>6.2707592388955999E-2</v>
      </c>
      <c r="AS54" s="88">
        <v>0.234950808683975</v>
      </c>
      <c r="AT54" s="122">
        <v>1.1195175446897999E-2</v>
      </c>
      <c r="AU54" s="88">
        <v>7.5565416119999999E-4</v>
      </c>
      <c r="AV54" s="122">
        <v>1.1690797724000001E-4</v>
      </c>
    </row>
    <row r="55" spans="1:51" x14ac:dyDescent="0.25">
      <c r="A55" s="88" t="s">
        <v>369</v>
      </c>
      <c r="B55" s="88">
        <v>0.206800406169553</v>
      </c>
      <c r="C55" s="88">
        <v>2.6711250314966999E-2</v>
      </c>
      <c r="D55" s="68">
        <f t="shared" si="14"/>
        <v>0.21011727127122892</v>
      </c>
      <c r="E55" s="69">
        <f t="shared" si="15"/>
        <v>2.6711250314966999E-2</v>
      </c>
      <c r="F55" s="96">
        <v>0.28536794594716902</v>
      </c>
      <c r="G55" s="96">
        <v>6.8958646002259998E-3</v>
      </c>
      <c r="H55" s="97">
        <v>0.18708574880986989</v>
      </c>
      <c r="I55" s="109">
        <v>0.72354648250556297</v>
      </c>
      <c r="J55" s="109">
        <v>9.6909625825602003E-2</v>
      </c>
      <c r="K55" s="73">
        <f t="shared" si="16"/>
        <v>0.73515142140155054</v>
      </c>
      <c r="L55" s="74">
        <f t="shared" si="17"/>
        <v>9.6909625825602003E-2</v>
      </c>
      <c r="M55" s="78">
        <v>3.5024583439023198</v>
      </c>
      <c r="N55" s="78">
        <v>7.3935295305898999E-2</v>
      </c>
      <c r="O55" s="78">
        <v>0.15760803444086627</v>
      </c>
      <c r="W55" s="88">
        <v>81148.583805415401</v>
      </c>
      <c r="X55" s="122">
        <v>3066.93010216844</v>
      </c>
      <c r="Y55" s="88">
        <v>13.351781226689599</v>
      </c>
      <c r="Z55" s="122">
        <v>0.75161677332528498</v>
      </c>
      <c r="AA55" s="88">
        <v>0.63166123414981701</v>
      </c>
      <c r="AB55" s="122">
        <v>0.11626889265493801</v>
      </c>
      <c r="AC55" s="88">
        <v>85226.479872802694</v>
      </c>
      <c r="AD55" s="122">
        <v>5326.0886998987899</v>
      </c>
      <c r="AE55" s="88">
        <v>88.433632348273903</v>
      </c>
      <c r="AF55" s="122">
        <v>3.58666641566322</v>
      </c>
      <c r="AG55" s="88">
        <v>26.691234694965001</v>
      </c>
      <c r="AH55" s="122">
        <v>3.31988668663347</v>
      </c>
      <c r="AI55" s="88">
        <v>11.0650563687768</v>
      </c>
      <c r="AJ55" s="122">
        <v>2.2490363186923799</v>
      </c>
      <c r="AK55" s="88">
        <v>1.4482107707706</v>
      </c>
      <c r="AL55" s="122">
        <v>0.100296903153689</v>
      </c>
      <c r="AM55" s="88">
        <v>3.4358532500145098</v>
      </c>
      <c r="AN55" s="122">
        <v>0.259304516208609</v>
      </c>
      <c r="AO55" s="88">
        <v>4.6643895469941796</v>
      </c>
      <c r="AP55" s="122">
        <v>0.35579233247438902</v>
      </c>
      <c r="AQ55" s="88">
        <v>2.1595187970044001</v>
      </c>
      <c r="AR55" s="122">
        <v>0.21431248601313299</v>
      </c>
      <c r="AS55" s="88">
        <v>0.379701680802497</v>
      </c>
      <c r="AT55" s="122">
        <v>3.7049263855162003E-2</v>
      </c>
      <c r="AU55" s="88">
        <v>0.25068195265711801</v>
      </c>
      <c r="AV55" s="122">
        <v>4.8569147286785998E-2</v>
      </c>
    </row>
    <row r="56" spans="1:51" x14ac:dyDescent="0.25">
      <c r="A56" s="88" t="s">
        <v>370</v>
      </c>
      <c r="B56" s="88">
        <v>5.6783448910824603</v>
      </c>
      <c r="C56" s="88">
        <v>1.2178786030295199</v>
      </c>
      <c r="D56" s="68">
        <f t="shared" si="14"/>
        <v>5.7694196832135223</v>
      </c>
      <c r="E56" s="69">
        <f t="shared" si="15"/>
        <v>1.2178786030295199</v>
      </c>
      <c r="F56" s="96">
        <v>0.34999681217365503</v>
      </c>
      <c r="G56" s="96">
        <v>2.8098966959639999E-2</v>
      </c>
      <c r="H56" s="97">
        <v>0.37432086144580889</v>
      </c>
      <c r="I56" s="109">
        <v>16.226472096853499</v>
      </c>
      <c r="J56" s="109">
        <v>4.1839510412763703</v>
      </c>
      <c r="K56" s="73">
        <f t="shared" si="16"/>
        <v>16.486727963939391</v>
      </c>
      <c r="L56" s="74">
        <f t="shared" si="17"/>
        <v>4.1839510412763703</v>
      </c>
      <c r="M56" s="78">
        <v>2.85556273998407</v>
      </c>
      <c r="N56" s="78">
        <v>0.84253954750802196</v>
      </c>
      <c r="O56" s="78">
        <v>0.87390434390256311</v>
      </c>
      <c r="W56" s="88">
        <v>96608.375025657297</v>
      </c>
      <c r="X56" s="122">
        <v>3618.8931164130299</v>
      </c>
      <c r="Y56" s="88">
        <v>11.5078419237222</v>
      </c>
      <c r="Z56" s="122">
        <v>1.19603346076703</v>
      </c>
      <c r="AA56" s="88">
        <v>0.85437558803503</v>
      </c>
      <c r="AB56" s="122">
        <v>0.14110694318820699</v>
      </c>
      <c r="AC56" s="88">
        <v>79055.386174350599</v>
      </c>
      <c r="AD56" s="122">
        <v>4962.5581310482503</v>
      </c>
      <c r="AE56" s="88">
        <v>46.624497974134499</v>
      </c>
      <c r="AF56" s="122">
        <v>1.81974365492187</v>
      </c>
      <c r="AG56" s="88">
        <v>22.9235746809501</v>
      </c>
      <c r="AH56" s="122">
        <v>7.9815341409819602</v>
      </c>
      <c r="AI56" s="88">
        <v>0.28192275181612098</v>
      </c>
      <c r="AJ56" s="122">
        <v>3.1653417896678998E-2</v>
      </c>
      <c r="AK56" s="88">
        <v>2.3294144089757598</v>
      </c>
      <c r="AL56" s="122">
        <v>0.145837676328188</v>
      </c>
      <c r="AM56" s="88">
        <v>2.63921681648486</v>
      </c>
      <c r="AN56" s="122">
        <v>0.211288269527734</v>
      </c>
      <c r="AO56" s="88">
        <v>1.6251426905312401</v>
      </c>
      <c r="AP56" s="122">
        <v>0.34166536565429001</v>
      </c>
      <c r="AQ56" s="88">
        <v>1.7215227694811801</v>
      </c>
      <c r="AR56" s="122">
        <v>0.48117757387494298</v>
      </c>
      <c r="AS56" s="88">
        <v>0.29547492521627999</v>
      </c>
      <c r="AT56" s="122">
        <v>7.8562011868519993E-2</v>
      </c>
      <c r="AU56" s="88">
        <v>7.0485407364899999E-3</v>
      </c>
      <c r="AV56" s="122">
        <v>1.6606932286529999E-3</v>
      </c>
    </row>
    <row r="57" spans="1:51" x14ac:dyDescent="0.25">
      <c r="A57" s="88" t="s">
        <v>371</v>
      </c>
      <c r="B57" s="88">
        <v>42.858759721908399</v>
      </c>
      <c r="C57" s="88">
        <v>9.6905629067046206</v>
      </c>
      <c r="D57" s="68">
        <f t="shared" si="14"/>
        <v>43.546169998589193</v>
      </c>
      <c r="E57" s="69">
        <f t="shared" si="15"/>
        <v>9.6905629067046206</v>
      </c>
      <c r="F57" s="96">
        <v>0.76078375478287896</v>
      </c>
      <c r="G57" s="96">
        <v>0.135157958283632</v>
      </c>
      <c r="H57" s="97">
        <v>0.7857257497184007</v>
      </c>
      <c r="I57" s="109">
        <v>56.261821839289198</v>
      </c>
      <c r="J57" s="109">
        <v>8.0906872694688001</v>
      </c>
      <c r="K57" s="73">
        <f t="shared" si="16"/>
        <v>57.164203400679583</v>
      </c>
      <c r="L57" s="74">
        <f t="shared" si="17"/>
        <v>8.0906872694688001</v>
      </c>
      <c r="M57" s="78">
        <v>1.3141127186466199</v>
      </c>
      <c r="N57" s="78">
        <v>0.232012419874392</v>
      </c>
      <c r="O57" s="78">
        <v>0.81450360038881497</v>
      </c>
      <c r="W57" s="88">
        <v>93504.272274614807</v>
      </c>
      <c r="X57" s="122">
        <v>3534.3232873012698</v>
      </c>
      <c r="Y57" s="88">
        <v>10.4390885859339</v>
      </c>
      <c r="Z57" s="122">
        <v>0.47718025023389798</v>
      </c>
      <c r="AA57" s="88">
        <v>0.64443692894011695</v>
      </c>
      <c r="AB57" s="122">
        <v>0.11496220283425899</v>
      </c>
      <c r="AC57" s="88">
        <v>50215.920229841198</v>
      </c>
      <c r="AD57" s="122">
        <v>3131.7496210136301</v>
      </c>
      <c r="AE57" s="88">
        <v>36.483010645833303</v>
      </c>
      <c r="AF57" s="122">
        <v>1.4690514258823799</v>
      </c>
      <c r="AG57" s="88">
        <v>14.6958014066708</v>
      </c>
      <c r="AH57" s="122">
        <v>2.0656046860764801</v>
      </c>
      <c r="AI57" s="88">
        <v>2.4797118185786001E-2</v>
      </c>
      <c r="AJ57" s="122">
        <v>8.1562645218299992E-3</v>
      </c>
      <c r="AK57" s="88">
        <v>2.8943606726988902</v>
      </c>
      <c r="AL57" s="122">
        <v>0.135356624811273</v>
      </c>
      <c r="AM57" s="88">
        <v>2.9734638260028299</v>
      </c>
      <c r="AN57" s="122">
        <v>0.166061627045716</v>
      </c>
      <c r="AO57" s="88">
        <v>1.1338918885834901</v>
      </c>
      <c r="AP57" s="122">
        <v>7.4074831517434006E-2</v>
      </c>
      <c r="AQ57" s="88">
        <v>1.2846069644824301</v>
      </c>
      <c r="AR57" s="122">
        <v>0.11770161918538601</v>
      </c>
      <c r="AS57" s="88">
        <v>0.23254059380103101</v>
      </c>
      <c r="AT57" s="122">
        <v>2.0658367416653001E-2</v>
      </c>
      <c r="AU57" s="88">
        <v>7.4549060064599997E-4</v>
      </c>
      <c r="AV57" s="122">
        <v>8.3109952588999997E-5</v>
      </c>
    </row>
    <row r="58" spans="1:51" x14ac:dyDescent="0.25">
      <c r="A58" s="88" t="s">
        <v>372</v>
      </c>
      <c r="B58" s="88">
        <v>125.538973702303</v>
      </c>
      <c r="C58" s="88">
        <v>25.463132250077201</v>
      </c>
      <c r="D58" s="68">
        <f t="shared" si="14"/>
        <v>127.55248928714175</v>
      </c>
      <c r="E58" s="69">
        <f t="shared" si="15"/>
        <v>25.463132250077201</v>
      </c>
      <c r="F58" s="96">
        <v>2.0382852211773201</v>
      </c>
      <c r="G58" s="96">
        <v>0.55099453817159905</v>
      </c>
      <c r="H58" s="97">
        <v>0.75032758565539281</v>
      </c>
      <c r="I58" s="109">
        <v>61.474999490208297</v>
      </c>
      <c r="J58" s="109">
        <v>10.728899344092801</v>
      </c>
      <c r="K58" s="73">
        <f t="shared" si="16"/>
        <v>62.460995041239464</v>
      </c>
      <c r="L58" s="74">
        <f t="shared" si="17"/>
        <v>10.728899344092801</v>
      </c>
      <c r="M58" s="78">
        <v>0.49748717864791703</v>
      </c>
      <c r="N58" s="78">
        <v>0.132962476387501</v>
      </c>
      <c r="O58" s="78">
        <v>0.65299436630206775</v>
      </c>
      <c r="W58" s="88">
        <v>97943.932155906106</v>
      </c>
      <c r="X58" s="122">
        <v>3750.9387684677599</v>
      </c>
      <c r="Y58" s="88">
        <v>9.6126811036081907</v>
      </c>
      <c r="Z58" s="122">
        <v>0.54390829835821497</v>
      </c>
      <c r="AA58" s="88">
        <v>0.41187649136283</v>
      </c>
      <c r="AB58" s="122">
        <v>0.101546134866772</v>
      </c>
      <c r="AC58" s="88">
        <v>46925.599349951699</v>
      </c>
      <c r="AD58" s="122">
        <v>2942.59356111734</v>
      </c>
      <c r="AE58" s="88">
        <v>38.982428687335599</v>
      </c>
      <c r="AF58" s="122">
        <v>1.55450982553541</v>
      </c>
      <c r="AG58" s="88">
        <v>11.460589629779699</v>
      </c>
      <c r="AH58" s="122">
        <v>1.32120995043624</v>
      </c>
      <c r="AI58" s="88">
        <v>1.0692836581206001E-2</v>
      </c>
      <c r="AJ58" s="122">
        <v>6.2273415410089997E-3</v>
      </c>
      <c r="AK58" s="88">
        <v>4.1627446596229101</v>
      </c>
      <c r="AL58" s="122">
        <v>0.25454698608006299</v>
      </c>
      <c r="AM58" s="88">
        <v>4.1725293463590098</v>
      </c>
      <c r="AN58" s="122">
        <v>0.26348435056102198</v>
      </c>
      <c r="AO58" s="88">
        <v>1.4059939793887</v>
      </c>
      <c r="AP58" s="122">
        <v>8.2925341051720003E-2</v>
      </c>
      <c r="AQ58" s="88">
        <v>1.3445009207709999</v>
      </c>
      <c r="AR58" s="122">
        <v>7.5466084426791993E-2</v>
      </c>
      <c r="AS58" s="88">
        <v>0.24384912129278599</v>
      </c>
      <c r="AT58" s="122">
        <v>1.3151811159790999E-2</v>
      </c>
      <c r="AU58" s="88">
        <v>2.6365777463699999E-4</v>
      </c>
      <c r="AV58" s="122">
        <v>5.4735326615999997E-5</v>
      </c>
    </row>
    <row r="59" spans="1:51" x14ac:dyDescent="0.25">
      <c r="A59" s="88" t="s">
        <v>373</v>
      </c>
      <c r="B59" s="88">
        <v>0.38504552293129302</v>
      </c>
      <c r="C59" s="88">
        <v>1.6761085315452E-2</v>
      </c>
      <c r="D59" s="68">
        <f t="shared" si="14"/>
        <v>0.39122125576094835</v>
      </c>
      <c r="E59" s="69">
        <f t="shared" si="15"/>
        <v>1.6761085315452E-2</v>
      </c>
      <c r="F59" s="96">
        <v>0.29078172085049703</v>
      </c>
      <c r="G59" s="96">
        <v>7.9344396886550008E-3</v>
      </c>
      <c r="H59" s="97">
        <v>0.62684346459156781</v>
      </c>
      <c r="I59" s="109">
        <v>1.3195194967742201</v>
      </c>
      <c r="J59" s="109">
        <v>6.4773429574776997E-2</v>
      </c>
      <c r="K59" s="73">
        <f t="shared" si="16"/>
        <v>1.3406832277885734</v>
      </c>
      <c r="L59" s="74">
        <f t="shared" si="17"/>
        <v>6.4773429574776997E-2</v>
      </c>
      <c r="M59" s="78">
        <v>3.4272722375244999</v>
      </c>
      <c r="N59" s="78">
        <v>9.2415220981956994E-2</v>
      </c>
      <c r="O59" s="78">
        <v>0.54930534201651349</v>
      </c>
      <c r="W59" s="88">
        <v>98757.433876478899</v>
      </c>
      <c r="X59" s="122">
        <v>3749.38847518187</v>
      </c>
      <c r="Y59" s="88">
        <v>13.648116061749599</v>
      </c>
      <c r="Z59" s="122">
        <v>0.73234001696584095</v>
      </c>
      <c r="AA59" s="88">
        <v>1.7527112682132899</v>
      </c>
      <c r="AB59" s="122">
        <v>0.26675398819155799</v>
      </c>
      <c r="AC59" s="88">
        <v>99062.997248817701</v>
      </c>
      <c r="AD59" s="122">
        <v>6307.9620701720596</v>
      </c>
      <c r="AE59" s="88">
        <v>63.401132090626099</v>
      </c>
      <c r="AF59" s="122">
        <v>2.5732000112047602</v>
      </c>
      <c r="AG59" s="88">
        <v>13.741490632863901</v>
      </c>
      <c r="AH59" s="122">
        <v>1.3870323825955699</v>
      </c>
      <c r="AI59" s="88">
        <v>3.19922816014379</v>
      </c>
      <c r="AJ59" s="122">
        <v>0.27402964921609801</v>
      </c>
      <c r="AK59" s="88">
        <v>4.0462794731182603</v>
      </c>
      <c r="AL59" s="122">
        <v>0.19704454643543601</v>
      </c>
      <c r="AM59" s="88">
        <v>4.1925693884435598</v>
      </c>
      <c r="AN59" s="122">
        <v>0.209580498279169</v>
      </c>
      <c r="AO59" s="88">
        <v>2.14285236508608</v>
      </c>
      <c r="AP59" s="122">
        <v>0.115021256333124</v>
      </c>
      <c r="AQ59" s="88">
        <v>1.2558341956035499</v>
      </c>
      <c r="AR59" s="122">
        <v>5.9345443282804999E-2</v>
      </c>
      <c r="AS59" s="88">
        <v>0.22649918355659501</v>
      </c>
      <c r="AT59" s="122">
        <v>1.0545830486490999E-2</v>
      </c>
      <c r="AU59" s="88">
        <v>8.0734878402436996E-2</v>
      </c>
      <c r="AV59" s="122">
        <v>5.7136841782879999E-3</v>
      </c>
    </row>
    <row r="60" spans="1:51" x14ac:dyDescent="0.25">
      <c r="A60" s="88" t="s">
        <v>374</v>
      </c>
      <c r="B60" s="88">
        <v>0.57418867832033804</v>
      </c>
      <c r="C60" s="88">
        <v>1.1857633977231E-2</v>
      </c>
      <c r="D60" s="68">
        <f t="shared" si="14"/>
        <v>0.58339807217102835</v>
      </c>
      <c r="E60" s="69">
        <f t="shared" si="15"/>
        <v>1.1857633977231E-2</v>
      </c>
      <c r="F60" s="96">
        <v>0.285802593875841</v>
      </c>
      <c r="G60" s="96">
        <v>1.2250921629042E-2</v>
      </c>
      <c r="H60" s="97">
        <v>0.48177118362420229</v>
      </c>
      <c r="I60" s="109">
        <v>2.00550099833205</v>
      </c>
      <c r="J60" s="109">
        <v>7.5399930421457997E-2</v>
      </c>
      <c r="K60" s="73">
        <f t="shared" si="16"/>
        <v>2.0376671647141893</v>
      </c>
      <c r="L60" s="74">
        <f t="shared" si="17"/>
        <v>7.5399930421457997E-2</v>
      </c>
      <c r="M60" s="78">
        <v>3.4920311372752599</v>
      </c>
      <c r="N60" s="78">
        <v>0.13749438510162401</v>
      </c>
      <c r="O60" s="78">
        <v>0.95486331178244432</v>
      </c>
      <c r="W60" s="88">
        <v>91400.121422233802</v>
      </c>
      <c r="X60" s="122">
        <v>3514.8618981046402</v>
      </c>
      <c r="Y60" s="88">
        <v>15.9136415997495</v>
      </c>
      <c r="Z60" s="122">
        <v>1.07071359602392</v>
      </c>
      <c r="AA60" s="88">
        <v>2.1712822530565199</v>
      </c>
      <c r="AB60" s="122">
        <v>0.29482104968281703</v>
      </c>
      <c r="AC60" s="88">
        <v>71024.506288691395</v>
      </c>
      <c r="AD60" s="122">
        <v>4722.3537730606204</v>
      </c>
      <c r="AE60" s="88">
        <v>58.104366791626902</v>
      </c>
      <c r="AF60" s="122">
        <v>2.7410998324771798</v>
      </c>
      <c r="AG60" s="88">
        <v>9.9298433457693704</v>
      </c>
      <c r="AH60" s="122">
        <v>1.1673693810635899</v>
      </c>
      <c r="AI60" s="88">
        <v>1.8705108761504901</v>
      </c>
      <c r="AJ60" s="122">
        <v>0.18747684034168</v>
      </c>
      <c r="AK60" s="88">
        <v>3.6792942019903401</v>
      </c>
      <c r="AL60" s="122">
        <v>0.29743892674274203</v>
      </c>
      <c r="AM60" s="88">
        <v>3.6925357707672601</v>
      </c>
      <c r="AN60" s="122">
        <v>0.205774941677483</v>
      </c>
      <c r="AO60" s="88">
        <v>1.6835297403954601</v>
      </c>
      <c r="AP60" s="122">
        <v>0.109850021788651</v>
      </c>
      <c r="AQ60" s="88">
        <v>1.0629562091478699</v>
      </c>
      <c r="AR60" s="122">
        <v>5.5136294874824E-2</v>
      </c>
      <c r="AS60" s="88">
        <v>0.19661357039948399</v>
      </c>
      <c r="AT60" s="122">
        <v>9.570632198726E-3</v>
      </c>
      <c r="AU60" s="88">
        <v>4.6750094232673997E-2</v>
      </c>
      <c r="AV60" s="122">
        <v>2.4142458932949998E-3</v>
      </c>
    </row>
    <row r="61" spans="1:51" x14ac:dyDescent="0.25">
      <c r="A61" s="88" t="s">
        <v>375</v>
      </c>
      <c r="B61" s="88">
        <v>96.055295873041999</v>
      </c>
      <c r="C61" s="88">
        <v>22.582085298052199</v>
      </c>
      <c r="D61" s="68">
        <f t="shared" si="14"/>
        <v>97.595923691979792</v>
      </c>
      <c r="E61" s="69">
        <f t="shared" si="15"/>
        <v>22.582085298052199</v>
      </c>
      <c r="F61" s="96">
        <v>1.2993375305014601</v>
      </c>
      <c r="G61" s="96">
        <v>0.42623213952100403</v>
      </c>
      <c r="H61" s="97">
        <v>0.71666883355118427</v>
      </c>
      <c r="I61" s="109">
        <v>73.376369107515998</v>
      </c>
      <c r="J61" s="109">
        <v>17.4083885049596</v>
      </c>
      <c r="K61" s="73">
        <f t="shared" si="16"/>
        <v>74.55325034526787</v>
      </c>
      <c r="L61" s="74">
        <f t="shared" si="17"/>
        <v>17.4083885049596</v>
      </c>
      <c r="M61" s="78">
        <v>0.73934202315158704</v>
      </c>
      <c r="N61" s="78">
        <v>0.236492432607182</v>
      </c>
      <c r="O61" s="78">
        <v>0.74170378566586281</v>
      </c>
      <c r="W61" s="88">
        <v>97595.4398920565</v>
      </c>
      <c r="X61" s="122">
        <v>3703.1039795612</v>
      </c>
      <c r="Y61" s="88">
        <v>12.134065332931099</v>
      </c>
      <c r="Z61" s="122">
        <v>0.62109695069807103</v>
      </c>
      <c r="AA61" s="88">
        <v>0.60547715622861398</v>
      </c>
      <c r="AB61" s="122">
        <v>0.143390993648805</v>
      </c>
      <c r="AC61" s="88">
        <v>49255.883917056097</v>
      </c>
      <c r="AD61" s="122">
        <v>3111.8647087247</v>
      </c>
      <c r="AE61" s="88">
        <v>31.0683964244188</v>
      </c>
      <c r="AF61" s="122">
        <v>1.2047099555046601</v>
      </c>
      <c r="AG61" s="88">
        <v>10.6147313844628</v>
      </c>
      <c r="AH61" s="122">
        <v>1.2075699615023201</v>
      </c>
      <c r="AI61" s="88">
        <v>1.0756193688E-2</v>
      </c>
      <c r="AJ61" s="122">
        <v>7.2256003894840002E-3</v>
      </c>
      <c r="AK61" s="88">
        <v>4.4978434830280998</v>
      </c>
      <c r="AL61" s="122">
        <v>0.214392303190579</v>
      </c>
      <c r="AM61" s="88">
        <v>4.22000581053525</v>
      </c>
      <c r="AN61" s="122">
        <v>0.197715279197825</v>
      </c>
      <c r="AO61" s="88">
        <v>1.39337679952077</v>
      </c>
      <c r="AP61" s="122">
        <v>7.4386893759233005E-2</v>
      </c>
      <c r="AQ61" s="88">
        <v>1.1127215192117299</v>
      </c>
      <c r="AR61" s="122">
        <v>5.7334978737519998E-2</v>
      </c>
      <c r="AS61" s="88">
        <v>0.204670959787248</v>
      </c>
      <c r="AT61" s="122">
        <v>1.0433191625488E-2</v>
      </c>
      <c r="AU61" s="88">
        <v>2.90018924175E-4</v>
      </c>
      <c r="AV61" s="122">
        <v>6.5442244529999996E-5</v>
      </c>
    </row>
    <row r="62" spans="1:51" x14ac:dyDescent="0.25">
      <c r="A62" s="88" t="s">
        <v>376</v>
      </c>
      <c r="B62" s="88">
        <v>0.73652910311200304</v>
      </c>
      <c r="C62" s="88">
        <v>6.3139064069438006E-2</v>
      </c>
      <c r="D62" s="68">
        <f t="shared" si="14"/>
        <v>0.74834226984475083</v>
      </c>
      <c r="E62" s="69">
        <f t="shared" si="15"/>
        <v>6.3139064069438006E-2</v>
      </c>
      <c r="F62" s="96">
        <v>0.29922882837419501</v>
      </c>
      <c r="G62" s="96">
        <v>1.6583446359822E-2</v>
      </c>
      <c r="H62" s="97">
        <v>0.64649196341088255</v>
      </c>
      <c r="I62" s="109">
        <v>2.4535331118818</v>
      </c>
      <c r="J62" s="109">
        <v>0.19798937917669199</v>
      </c>
      <c r="K62" s="73">
        <f t="shared" si="16"/>
        <v>2.4928852510063955</v>
      </c>
      <c r="L62" s="74">
        <f t="shared" si="17"/>
        <v>0.19798937917669199</v>
      </c>
      <c r="M62" s="78">
        <v>3.3408968183921699</v>
      </c>
      <c r="N62" s="78">
        <v>0.15506489351736</v>
      </c>
      <c r="O62" s="78">
        <v>0.5751755969565262</v>
      </c>
      <c r="W62" s="88">
        <v>91212.327207284106</v>
      </c>
      <c r="X62" s="122">
        <v>3469.4468644080998</v>
      </c>
      <c r="Y62" s="88">
        <v>12.8189782812254</v>
      </c>
      <c r="Z62" s="122">
        <v>1.0458233323350701</v>
      </c>
      <c r="AA62" s="88">
        <v>2.3736347081578701</v>
      </c>
      <c r="AB62" s="122">
        <v>0.38534479570383301</v>
      </c>
      <c r="AC62" s="88">
        <v>69886.972042254303</v>
      </c>
      <c r="AD62" s="122">
        <v>4527.5349822365697</v>
      </c>
      <c r="AE62" s="88">
        <v>46.387210103771899</v>
      </c>
      <c r="AF62" s="122">
        <v>1.80940243614198</v>
      </c>
      <c r="AG62" s="88">
        <v>8.8636749508352697</v>
      </c>
      <c r="AH62" s="122">
        <v>1.1100628955590199</v>
      </c>
      <c r="AI62" s="88">
        <v>0.83041097818409704</v>
      </c>
      <c r="AJ62" s="122">
        <v>9.3969353275850001E-2</v>
      </c>
      <c r="AK62" s="88">
        <v>2.6828424823030801</v>
      </c>
      <c r="AL62" s="122">
        <v>0.134748898921219</v>
      </c>
      <c r="AM62" s="88">
        <v>2.6427408768070899</v>
      </c>
      <c r="AN62" s="122">
        <v>0.14216284987935299</v>
      </c>
      <c r="AO62" s="88">
        <v>1.064832272349</v>
      </c>
      <c r="AP62" s="122">
        <v>6.1468645622966001E-2</v>
      </c>
      <c r="AQ62" s="88">
        <v>0.755465348148465</v>
      </c>
      <c r="AR62" s="122">
        <v>4.5373916838509998E-2</v>
      </c>
      <c r="AS62" s="88">
        <v>0.137097378307973</v>
      </c>
      <c r="AT62" s="122">
        <v>8.0631869268680007E-3</v>
      </c>
      <c r="AU62" s="88">
        <v>2.5499626958081001E-2</v>
      </c>
      <c r="AV62" s="122">
        <v>2.3062911190329998E-3</v>
      </c>
    </row>
    <row r="63" spans="1:51" x14ac:dyDescent="0.25">
      <c r="A63" s="88" t="s">
        <v>377</v>
      </c>
      <c r="B63" s="88">
        <v>5.41050381307946</v>
      </c>
      <c r="C63" s="88">
        <v>0.47699201879291298</v>
      </c>
      <c r="D63" s="68">
        <f t="shared" si="14"/>
        <v>5.497282710725214</v>
      </c>
      <c r="E63" s="69">
        <f t="shared" si="15"/>
        <v>0.47699201879291298</v>
      </c>
      <c r="F63" s="96">
        <v>0.35959134859671399</v>
      </c>
      <c r="G63" s="96">
        <v>3.5152219900369999E-2</v>
      </c>
      <c r="H63" s="97">
        <v>0.90184080779186548</v>
      </c>
      <c r="I63" s="109">
        <v>15.051761285708301</v>
      </c>
      <c r="J63" s="109">
        <v>1.2554019383448001</v>
      </c>
      <c r="K63" s="73">
        <f t="shared" si="16"/>
        <v>15.293176003658081</v>
      </c>
      <c r="L63" s="74">
        <f t="shared" si="17"/>
        <v>1.2554019383448001</v>
      </c>
      <c r="M63" s="78">
        <v>2.77875263896573</v>
      </c>
      <c r="N63" s="78">
        <v>0.27094758183496698</v>
      </c>
      <c r="O63" s="78">
        <v>0.85538195002096051</v>
      </c>
      <c r="W63" s="88">
        <v>94615.4791674968</v>
      </c>
      <c r="X63" s="122">
        <v>3552.0150159361701</v>
      </c>
      <c r="Y63" s="88">
        <v>14.660145284115201</v>
      </c>
      <c r="Z63" s="122">
        <v>0.66328526718622005</v>
      </c>
      <c r="AA63" s="88">
        <v>1.3280743679673199</v>
      </c>
      <c r="AB63" s="122">
        <v>0.22452413055256101</v>
      </c>
      <c r="AC63" s="88">
        <v>52414.546917826097</v>
      </c>
      <c r="AD63" s="122">
        <v>3260.2510007401202</v>
      </c>
      <c r="AE63" s="88">
        <v>43.732647860781697</v>
      </c>
      <c r="AF63" s="122">
        <v>1.72150923860079</v>
      </c>
      <c r="AG63" s="88">
        <v>20.325448274586499</v>
      </c>
      <c r="AH63" s="122">
        <v>3.0899093191056402</v>
      </c>
      <c r="AI63" s="88">
        <v>0.290687503923099</v>
      </c>
      <c r="AJ63" s="122">
        <v>3.1615804129646999E-2</v>
      </c>
      <c r="AK63" s="88">
        <v>4.93895739277482</v>
      </c>
      <c r="AL63" s="122">
        <v>0.24841794814455401</v>
      </c>
      <c r="AM63" s="88">
        <v>4.8003658258474102</v>
      </c>
      <c r="AN63" s="122">
        <v>0.25229882337725401</v>
      </c>
      <c r="AO63" s="88">
        <v>1.9786076096270699</v>
      </c>
      <c r="AP63" s="122">
        <v>0.13761711052735101</v>
      </c>
      <c r="AQ63" s="88">
        <v>1.7072211316099899</v>
      </c>
      <c r="AR63" s="122">
        <v>0.19217323071683101</v>
      </c>
      <c r="AS63" s="88">
        <v>0.301065899099562</v>
      </c>
      <c r="AT63" s="122">
        <v>3.2121827073096E-2</v>
      </c>
      <c r="AU63" s="88">
        <v>7.5632995144869998E-3</v>
      </c>
      <c r="AV63" s="122">
        <v>1.196870412772E-3</v>
      </c>
    </row>
    <row r="64" spans="1:51" x14ac:dyDescent="0.25">
      <c r="A64" s="88" t="s">
        <v>378</v>
      </c>
      <c r="B64" s="88">
        <v>226.619031177853</v>
      </c>
      <c r="C64" s="88">
        <v>72.168803934742002</v>
      </c>
      <c r="D64" s="68">
        <f t="shared" si="14"/>
        <v>230.25376657229489</v>
      </c>
      <c r="E64" s="69">
        <f t="shared" si="15"/>
        <v>72.168803934742002</v>
      </c>
      <c r="F64" s="96">
        <v>2.8805008722492</v>
      </c>
      <c r="G64" s="96">
        <v>1.1082272814604901</v>
      </c>
      <c r="H64" s="97">
        <v>0.82773687514080019</v>
      </c>
      <c r="I64" s="109">
        <v>74.984611972907899</v>
      </c>
      <c r="J64" s="109">
        <v>20.228476793975901</v>
      </c>
      <c r="K64" s="73">
        <f t="shared" si="16"/>
        <v>76.187287766550853</v>
      </c>
      <c r="L64" s="74">
        <f t="shared" si="17"/>
        <v>20.228476793975901</v>
      </c>
      <c r="M64" s="78">
        <v>0.33939126475599601</v>
      </c>
      <c r="N64" s="78">
        <v>0.13106876433483999</v>
      </c>
      <c r="O64" s="78">
        <v>0.69854194374908352</v>
      </c>
      <c r="W64" s="88">
        <v>94502.208075840099</v>
      </c>
      <c r="X64" s="122">
        <v>3580.7444692796898</v>
      </c>
      <c r="Y64" s="88">
        <v>10.0003893432506</v>
      </c>
      <c r="Z64" s="122">
        <v>0.48784509495255202</v>
      </c>
      <c r="AA64" s="88">
        <v>0.62427726514803406</v>
      </c>
      <c r="AB64" s="122">
        <v>0.140458549462182</v>
      </c>
      <c r="AC64" s="88">
        <v>47566.954609971697</v>
      </c>
      <c r="AD64" s="122">
        <v>2974.4767810456501</v>
      </c>
      <c r="AE64" s="88">
        <v>34.124013552394899</v>
      </c>
      <c r="AF64" s="122">
        <v>1.34385666199816</v>
      </c>
      <c r="AG64" s="88">
        <v>10.9485260056132</v>
      </c>
      <c r="AH64" s="122">
        <v>1.4334181711221201</v>
      </c>
      <c r="AI64" s="88">
        <v>4.3723881896069999E-3</v>
      </c>
      <c r="AJ64" s="122">
        <v>4.4258782492949999E-3</v>
      </c>
      <c r="AK64" s="88">
        <v>3.3314201074555601</v>
      </c>
      <c r="AL64" s="122">
        <v>0.164904307025907</v>
      </c>
      <c r="AM64" s="88">
        <v>3.5008299137111201</v>
      </c>
      <c r="AN64" s="122">
        <v>0.16485860109559</v>
      </c>
      <c r="AO64" s="88">
        <v>1.22700155241963</v>
      </c>
      <c r="AP64" s="122">
        <v>6.8204474866216003E-2</v>
      </c>
      <c r="AQ64" s="88">
        <v>1.1997002483542101</v>
      </c>
      <c r="AR64" s="122">
        <v>5.5126913755304999E-2</v>
      </c>
      <c r="AS64" s="88">
        <v>0.221295838600848</v>
      </c>
      <c r="AT64" s="122">
        <v>1.0106294397167001E-2</v>
      </c>
      <c r="AU64" s="88">
        <v>1.36340782041E-4</v>
      </c>
      <c r="AV64" s="122">
        <v>4.3425607295999999E-5</v>
      </c>
    </row>
    <row r="65" spans="1:51" x14ac:dyDescent="0.25">
      <c r="A65" s="88" t="s">
        <v>379</v>
      </c>
      <c r="B65" s="88">
        <v>172.481212238052</v>
      </c>
      <c r="C65" s="88">
        <v>48.448775506420397</v>
      </c>
      <c r="D65" s="68">
        <f t="shared" si="14"/>
        <v>175.24763288568892</v>
      </c>
      <c r="E65" s="69">
        <f t="shared" si="15"/>
        <v>48.448775506420397</v>
      </c>
      <c r="F65" s="96">
        <v>2.3618610222296099</v>
      </c>
      <c r="G65" s="96">
        <v>0.84867398589203003</v>
      </c>
      <c r="H65" s="97">
        <v>0.78172582283881298</v>
      </c>
      <c r="I65" s="109">
        <v>72.995738931790697</v>
      </c>
      <c r="J65" s="109">
        <v>16.146962033638001</v>
      </c>
      <c r="K65" s="73">
        <f t="shared" si="16"/>
        <v>74.16651525432556</v>
      </c>
      <c r="L65" s="74">
        <f t="shared" si="17"/>
        <v>16.146962033638001</v>
      </c>
      <c r="M65" s="78">
        <v>0.42100055528342301</v>
      </c>
      <c r="N65" s="78">
        <v>0.15068027164626599</v>
      </c>
      <c r="O65" s="78">
        <v>0.6180442766501586</v>
      </c>
      <c r="W65" s="88">
        <v>87704.076220013099</v>
      </c>
      <c r="X65" s="122">
        <v>3310.9004480874501</v>
      </c>
      <c r="Y65" s="88">
        <v>6.30371689946013</v>
      </c>
      <c r="Z65" s="122">
        <v>0.38333484825250802</v>
      </c>
      <c r="AA65" s="88">
        <v>0.23586074052761799</v>
      </c>
      <c r="AB65" s="122">
        <v>6.3886627749334998E-2</v>
      </c>
      <c r="AC65" s="88">
        <v>63578.657768679797</v>
      </c>
      <c r="AD65" s="122">
        <v>4053.9163224787198</v>
      </c>
      <c r="AE65" s="88">
        <v>58.711373159030401</v>
      </c>
      <c r="AF65" s="122">
        <v>2.2234505982800998</v>
      </c>
      <c r="AG65" s="88">
        <v>6.7468578328849</v>
      </c>
      <c r="AH65" s="122">
        <v>0.84829196791391004</v>
      </c>
      <c r="AI65" s="88">
        <v>1.1824676141689999E-3</v>
      </c>
      <c r="AJ65" s="122">
        <v>1.741454681146E-3</v>
      </c>
      <c r="AK65" s="88">
        <v>2.6735713971444302</v>
      </c>
      <c r="AL65" s="122">
        <v>0.148422162677985</v>
      </c>
      <c r="AM65" s="88">
        <v>2.5442735876083198</v>
      </c>
      <c r="AN65" s="122">
        <v>0.155440875005673</v>
      </c>
      <c r="AO65" s="88">
        <v>0.83802685641796304</v>
      </c>
      <c r="AP65" s="122">
        <v>5.6449811203940999E-2</v>
      </c>
      <c r="AQ65" s="88">
        <v>0.68490757124000101</v>
      </c>
      <c r="AR65" s="122">
        <v>4.2811045510423001E-2</v>
      </c>
      <c r="AS65" s="88">
        <v>0.124161346496969</v>
      </c>
      <c r="AT65" s="122">
        <v>7.6055276155849996E-3</v>
      </c>
      <c r="AU65" s="88">
        <v>9.8199064858000006E-5</v>
      </c>
      <c r="AV65" s="122">
        <v>2.7956035646000001E-5</v>
      </c>
    </row>
    <row r="66" spans="1:51" x14ac:dyDescent="0.25">
      <c r="A66" s="88" t="s">
        <v>380</v>
      </c>
      <c r="B66" s="88">
        <v>95.745241975606206</v>
      </c>
      <c r="C66" s="88">
        <v>23.081528438793601</v>
      </c>
      <c r="D66" s="68">
        <f t="shared" si="14"/>
        <v>97.28089684999766</v>
      </c>
      <c r="E66" s="69">
        <f t="shared" si="15"/>
        <v>23.081528438793601</v>
      </c>
      <c r="F66" s="96">
        <v>1.3480483912610099</v>
      </c>
      <c r="G66" s="96">
        <v>0.46854843754838399</v>
      </c>
      <c r="H66" s="97">
        <v>0.69358285878517578</v>
      </c>
      <c r="I66" s="109">
        <v>69.8762816242036</v>
      </c>
      <c r="J66" s="109">
        <v>17.411046686750201</v>
      </c>
      <c r="K66" s="73">
        <f t="shared" si="16"/>
        <v>70.997025070733258</v>
      </c>
      <c r="L66" s="74">
        <f t="shared" si="17"/>
        <v>17.411046686750201</v>
      </c>
      <c r="M66" s="78">
        <v>0.74196051967604504</v>
      </c>
      <c r="N66" s="78">
        <v>0.25790225226241598</v>
      </c>
      <c r="O66" s="78">
        <v>0.7168375641793987</v>
      </c>
      <c r="W66" s="88">
        <v>90783.637965756396</v>
      </c>
      <c r="X66" s="122">
        <v>3466.25235783366</v>
      </c>
      <c r="Y66" s="88">
        <v>13.704353581220699</v>
      </c>
      <c r="Z66" s="122">
        <v>0.66132563347758999</v>
      </c>
      <c r="AA66" s="88">
        <v>0.91732262112555296</v>
      </c>
      <c r="AB66" s="122">
        <v>0.16927753591848799</v>
      </c>
      <c r="AC66" s="88">
        <v>58160.973353633002</v>
      </c>
      <c r="AD66" s="122">
        <v>3689.0454349296601</v>
      </c>
      <c r="AE66" s="88">
        <v>42.6671036275863</v>
      </c>
      <c r="AF66" s="122">
        <v>1.8366575743601301</v>
      </c>
      <c r="AG66" s="88">
        <v>8.4771477883570991</v>
      </c>
      <c r="AH66" s="122">
        <v>1.1779554184062599</v>
      </c>
      <c r="AI66" s="88">
        <v>1.3194475333327E-2</v>
      </c>
      <c r="AJ66" s="122">
        <v>7.3761130500369998E-3</v>
      </c>
      <c r="AK66" s="88">
        <v>2.7922223384509199</v>
      </c>
      <c r="AL66" s="122">
        <v>0.16286509872086999</v>
      </c>
      <c r="AM66" s="88">
        <v>2.7812345982024298</v>
      </c>
      <c r="AN66" s="122">
        <v>0.15644743673002801</v>
      </c>
      <c r="AO66" s="88">
        <v>0.96933618898141005</v>
      </c>
      <c r="AP66" s="122">
        <v>5.6773523521488997E-2</v>
      </c>
      <c r="AQ66" s="88">
        <v>0.817635675694938</v>
      </c>
      <c r="AR66" s="122">
        <v>5.1645412782753003E-2</v>
      </c>
      <c r="AS66" s="88">
        <v>0.14959531506081999</v>
      </c>
      <c r="AT66" s="122">
        <v>8.7468217351829997E-3</v>
      </c>
      <c r="AU66" s="88">
        <v>2.1940598781300001E-4</v>
      </c>
      <c r="AV66" s="122">
        <v>5.3615943536000003E-5</v>
      </c>
    </row>
    <row r="67" spans="1:51" x14ac:dyDescent="0.25">
      <c r="A67" s="88" t="s">
        <v>381</v>
      </c>
      <c r="B67" s="88">
        <v>1.4262092947824501</v>
      </c>
      <c r="C67" s="88">
        <v>0.12287536204125001</v>
      </c>
      <c r="D67" s="68">
        <f t="shared" si="14"/>
        <v>1.4490842200554268</v>
      </c>
      <c r="E67" s="69">
        <f t="shared" si="15"/>
        <v>0.12287536204125001</v>
      </c>
      <c r="F67" s="96">
        <v>0.303611457915896</v>
      </c>
      <c r="G67" s="96">
        <v>1.3704757851223E-2</v>
      </c>
      <c r="H67" s="97">
        <v>0.52392806314001927</v>
      </c>
      <c r="I67" s="109">
        <v>4.7052880644460204</v>
      </c>
      <c r="J67" s="109">
        <v>0.41455704513151398</v>
      </c>
      <c r="K67" s="73">
        <f t="shared" si="16"/>
        <v>4.780756029250198</v>
      </c>
      <c r="L67" s="74">
        <f t="shared" si="17"/>
        <v>0.41455704513151398</v>
      </c>
      <c r="M67" s="78">
        <v>3.3020612204528401</v>
      </c>
      <c r="N67" s="78">
        <v>0.13907355734014901</v>
      </c>
      <c r="O67" s="78">
        <v>0.47803683164255328</v>
      </c>
      <c r="W67" s="88">
        <v>93703.1118432324</v>
      </c>
      <c r="X67" s="122">
        <v>3536.82182322873</v>
      </c>
      <c r="Y67" s="88">
        <v>17.045677871147799</v>
      </c>
      <c r="Z67" s="122">
        <v>1.01394319455104</v>
      </c>
      <c r="AA67" s="88">
        <v>1.67635068444508</v>
      </c>
      <c r="AB67" s="122">
        <v>0.213297113147802</v>
      </c>
      <c r="AC67" s="88">
        <v>52898.243807865503</v>
      </c>
      <c r="AD67" s="122">
        <v>3290.8513899991899</v>
      </c>
      <c r="AE67" s="88">
        <v>43.434656845383898</v>
      </c>
      <c r="AF67" s="122">
        <v>1.6573769261333799</v>
      </c>
      <c r="AG67" s="88">
        <v>13.7562570994381</v>
      </c>
      <c r="AH67" s="122">
        <v>1.5429895935065101</v>
      </c>
      <c r="AI67" s="88">
        <v>1.0554714352682499</v>
      </c>
      <c r="AJ67" s="122">
        <v>0.15298562568211699</v>
      </c>
      <c r="AK67" s="88">
        <v>3.85584805669553</v>
      </c>
      <c r="AL67" s="122">
        <v>0.171988389278799</v>
      </c>
      <c r="AM67" s="88">
        <v>4.0509206858868501</v>
      </c>
      <c r="AN67" s="122">
        <v>0.18949224993726099</v>
      </c>
      <c r="AO67" s="88">
        <v>1.5927824068868901</v>
      </c>
      <c r="AP67" s="122">
        <v>7.8755936927102005E-2</v>
      </c>
      <c r="AQ67" s="88">
        <v>1.5091878805446599</v>
      </c>
      <c r="AR67" s="122">
        <v>7.1371933530975998E-2</v>
      </c>
      <c r="AS67" s="88">
        <v>0.27588160095849201</v>
      </c>
      <c r="AT67" s="122">
        <v>1.2719260172311999E-2</v>
      </c>
      <c r="AU67" s="88">
        <v>2.6498682616248E-2</v>
      </c>
      <c r="AV67" s="122">
        <v>3.1007358636059999E-3</v>
      </c>
    </row>
    <row r="68" spans="1:51" x14ac:dyDescent="0.25">
      <c r="A68" s="88" t="s">
        <v>382</v>
      </c>
      <c r="B68" s="88">
        <v>0.26329846065778501</v>
      </c>
      <c r="C68" s="88">
        <v>1.3450638627223999E-2</v>
      </c>
      <c r="D68" s="68">
        <f t="shared" si="14"/>
        <v>0.26752149624875371</v>
      </c>
      <c r="E68" s="69">
        <f t="shared" si="15"/>
        <v>1.3450638627223999E-2</v>
      </c>
      <c r="F68" s="96">
        <v>0.28914283684554798</v>
      </c>
      <c r="G68" s="96">
        <v>1.1092164009206E-2</v>
      </c>
      <c r="H68" s="97">
        <v>0.75094695394646005</v>
      </c>
      <c r="I68" s="109">
        <v>0.90946285434862195</v>
      </c>
      <c r="J68" s="109">
        <v>4.9317960501961002E-2</v>
      </c>
      <c r="K68" s="73">
        <f t="shared" si="16"/>
        <v>0.92404969998753383</v>
      </c>
      <c r="L68" s="74">
        <f t="shared" si="17"/>
        <v>4.9317960501961002E-2</v>
      </c>
      <c r="M68" s="78">
        <v>3.45993086301571</v>
      </c>
      <c r="N68" s="78">
        <v>0.132290572358637</v>
      </c>
      <c r="O68" s="78">
        <v>0.70508476676137866</v>
      </c>
      <c r="W68" s="88">
        <v>104331.96609329</v>
      </c>
      <c r="X68" s="122">
        <v>4193.2263405596796</v>
      </c>
      <c r="Y68" s="88">
        <v>11.7566473512148</v>
      </c>
      <c r="Z68" s="122">
        <v>1.11916042909067</v>
      </c>
      <c r="AA68" s="88">
        <v>0.94942774521148898</v>
      </c>
      <c r="AB68" s="122">
        <v>0.16201968066297801</v>
      </c>
      <c r="AC68" s="88">
        <v>156637.38567957201</v>
      </c>
      <c r="AD68" s="122">
        <v>11330.946116011501</v>
      </c>
      <c r="AE68" s="88">
        <v>47.1965477523744</v>
      </c>
      <c r="AF68" s="122">
        <v>2.0261829569382201</v>
      </c>
      <c r="AG68" s="88">
        <v>3.33054995089224</v>
      </c>
      <c r="AH68" s="122">
        <v>0.486107303494138</v>
      </c>
      <c r="AI68" s="88">
        <v>1.7083124262396401</v>
      </c>
      <c r="AJ68" s="122">
        <v>0.15672219483868699</v>
      </c>
      <c r="AK68" s="88">
        <v>0.42733011138772298</v>
      </c>
      <c r="AL68" s="122">
        <v>6.0535316492950998E-2</v>
      </c>
      <c r="AM68" s="88">
        <v>0.66947671648589202</v>
      </c>
      <c r="AN68" s="122">
        <v>6.3993453967353994E-2</v>
      </c>
      <c r="AO68" s="88">
        <v>0.69097506587304103</v>
      </c>
      <c r="AP68" s="122">
        <v>7.1565495110987004E-2</v>
      </c>
      <c r="AQ68" s="88">
        <v>0.44493950252349701</v>
      </c>
      <c r="AR68" s="122">
        <v>3.4891344718613999E-2</v>
      </c>
      <c r="AS68" s="88">
        <v>8.5806394319291004E-2</v>
      </c>
      <c r="AT68" s="122">
        <v>6.1282338612139997E-3</v>
      </c>
      <c r="AU68" s="88">
        <v>4.4768799791243999E-2</v>
      </c>
      <c r="AV68" s="122">
        <v>3.5449252719569999E-3</v>
      </c>
    </row>
    <row r="69" spans="1:51" x14ac:dyDescent="0.25">
      <c r="A69" s="88" t="s">
        <v>383</v>
      </c>
      <c r="B69" s="88">
        <v>96.585001020487098</v>
      </c>
      <c r="C69" s="88">
        <v>23.654390254172</v>
      </c>
      <c r="D69" s="68">
        <f t="shared" si="14"/>
        <v>98.134124763346335</v>
      </c>
      <c r="E69" s="69">
        <f t="shared" si="15"/>
        <v>23.654390254172</v>
      </c>
      <c r="F69" s="96">
        <v>1.2520783142263401</v>
      </c>
      <c r="G69" s="96">
        <v>0.48914470329790199</v>
      </c>
      <c r="H69" s="97">
        <v>0.62689702295436345</v>
      </c>
      <c r="I69" s="109">
        <v>93.094247938745795</v>
      </c>
      <c r="J69" s="109">
        <v>27.078658425962299</v>
      </c>
      <c r="K69" s="73">
        <f t="shared" si="16"/>
        <v>94.587383604551135</v>
      </c>
      <c r="L69" s="74">
        <f t="shared" si="17"/>
        <v>27.078658425962299</v>
      </c>
      <c r="M69" s="78">
        <v>0.72563878783252</v>
      </c>
      <c r="N69" s="78">
        <v>0.29181905489670101</v>
      </c>
      <c r="O69" s="78">
        <v>0.72328779841509583</v>
      </c>
      <c r="W69" s="88">
        <v>92641.125828945893</v>
      </c>
      <c r="X69" s="122">
        <v>3610.0549395886801</v>
      </c>
      <c r="Y69" s="88">
        <v>9.0710472860993505</v>
      </c>
      <c r="Z69" s="122">
        <v>0.42852541383147702</v>
      </c>
      <c r="AA69" s="88">
        <v>0.58220866843566599</v>
      </c>
      <c r="AB69" s="122">
        <v>0.13226477732429401</v>
      </c>
      <c r="AC69" s="88">
        <v>57498.830154379299</v>
      </c>
      <c r="AD69" s="122">
        <v>3702.9325071817502</v>
      </c>
      <c r="AE69" s="88">
        <v>42.586824867004701</v>
      </c>
      <c r="AF69" s="122">
        <v>1.7860964390496501</v>
      </c>
      <c r="AG69" s="88">
        <v>8.0391769517822098</v>
      </c>
      <c r="AH69" s="122">
        <v>1.0287351699227201</v>
      </c>
      <c r="AI69" s="88">
        <v>3.0181307731170001E-3</v>
      </c>
      <c r="AJ69" s="122">
        <v>3.5488364982799998E-3</v>
      </c>
      <c r="AK69" s="88">
        <v>2.8078794744345901</v>
      </c>
      <c r="AL69" s="122">
        <v>0.150582744828646</v>
      </c>
      <c r="AM69" s="88">
        <v>2.7074903349564399</v>
      </c>
      <c r="AN69" s="122">
        <v>0.149110466278288</v>
      </c>
      <c r="AO69" s="88">
        <v>0.92570885074891995</v>
      </c>
      <c r="AP69" s="122">
        <v>5.1401284177997997E-2</v>
      </c>
      <c r="AQ69" s="88">
        <v>0.81126908625067895</v>
      </c>
      <c r="AR69" s="122">
        <v>3.9390837496544998E-2</v>
      </c>
      <c r="AS69" s="88">
        <v>0.14887583539534799</v>
      </c>
      <c r="AT69" s="122">
        <v>7.5262542519919998E-3</v>
      </c>
      <c r="AU69" s="88">
        <v>1.6125438082500001E-4</v>
      </c>
      <c r="AV69" s="122">
        <v>4.5669955534000001E-5</v>
      </c>
    </row>
    <row r="70" spans="1:51" x14ac:dyDescent="0.25">
      <c r="A70" s="88" t="s">
        <v>384</v>
      </c>
      <c r="B70" s="88">
        <v>0.72059800464988799</v>
      </c>
      <c r="C70" s="88">
        <v>4.5584739816817002E-2</v>
      </c>
      <c r="D70" s="68">
        <f t="shared" si="14"/>
        <v>0.73215565300383212</v>
      </c>
      <c r="E70" s="69">
        <f t="shared" si="15"/>
        <v>4.5584739816817002E-2</v>
      </c>
      <c r="F70" s="96">
        <v>0.29088582510501099</v>
      </c>
      <c r="G70" s="96">
        <v>1.0449335687913E-2</v>
      </c>
      <c r="H70" s="97">
        <v>0.5678579333951389</v>
      </c>
      <c r="I70" s="109">
        <v>2.4733207074991501</v>
      </c>
      <c r="J70" s="109">
        <v>0.166570622056358</v>
      </c>
      <c r="K70" s="73">
        <f t="shared" si="16"/>
        <v>2.5129902192371021</v>
      </c>
      <c r="L70" s="74">
        <f t="shared" si="17"/>
        <v>0.166570622056358</v>
      </c>
      <c r="M70" s="78">
        <v>3.4373368628229302</v>
      </c>
      <c r="N70" s="78">
        <v>0.123418420647146</v>
      </c>
      <c r="O70" s="78">
        <v>0.53313833944716738</v>
      </c>
      <c r="W70" s="88">
        <v>91099.854414775502</v>
      </c>
      <c r="X70" s="122">
        <v>3460.68016837103</v>
      </c>
      <c r="Y70" s="88">
        <v>15.981298044743101</v>
      </c>
      <c r="Z70" s="122">
        <v>1.0546680801141901</v>
      </c>
      <c r="AA70" s="88">
        <v>1.1405997714406499</v>
      </c>
      <c r="AB70" s="122">
        <v>0.197734050938394</v>
      </c>
      <c r="AC70" s="88">
        <v>113899.897379114</v>
      </c>
      <c r="AD70" s="122">
        <v>7619.23704002054</v>
      </c>
      <c r="AE70" s="88">
        <v>80.667098349674205</v>
      </c>
      <c r="AF70" s="122">
        <v>3.0615489412102499</v>
      </c>
      <c r="AG70" s="88">
        <v>23.1621122723976</v>
      </c>
      <c r="AH70" s="122">
        <v>3.2384509814356299</v>
      </c>
      <c r="AI70" s="88">
        <v>2.6089063203317799</v>
      </c>
      <c r="AJ70" s="122">
        <v>0.202305786355821</v>
      </c>
      <c r="AK70" s="88">
        <v>3.20435756224229</v>
      </c>
      <c r="AL70" s="122">
        <v>0.481534175052235</v>
      </c>
      <c r="AM70" s="88">
        <v>4.1059838270650904</v>
      </c>
      <c r="AN70" s="122">
        <v>0.23937565878609399</v>
      </c>
      <c r="AO70" s="88">
        <v>4.48660593575908</v>
      </c>
      <c r="AP70" s="122">
        <v>0.24541661933889899</v>
      </c>
      <c r="AQ70" s="88">
        <v>1.84225585283494</v>
      </c>
      <c r="AR70" s="122">
        <v>0.15095451969556201</v>
      </c>
      <c r="AS70" s="88">
        <v>0.32811245020419</v>
      </c>
      <c r="AT70" s="122">
        <v>2.5893677315658999E-2</v>
      </c>
      <c r="AU70" s="88">
        <v>6.2287838109953003E-2</v>
      </c>
      <c r="AV70" s="122">
        <v>3.7252962080359998E-3</v>
      </c>
    </row>
    <row r="71" spans="1:51" x14ac:dyDescent="0.25">
      <c r="A71" s="46"/>
      <c r="B71" s="81"/>
      <c r="C71" s="82"/>
      <c r="D71" s="83"/>
      <c r="E71" s="84"/>
      <c r="F71" s="40" t="s">
        <v>35</v>
      </c>
      <c r="G71" s="41"/>
      <c r="H71" s="42"/>
      <c r="I71" s="81" t="s">
        <v>8</v>
      </c>
      <c r="J71" s="82"/>
      <c r="K71" s="85" t="s">
        <v>9</v>
      </c>
      <c r="L71" s="86"/>
      <c r="M71" s="43" t="s">
        <v>35</v>
      </c>
      <c r="N71" s="44">
        <v>339</v>
      </c>
      <c r="O71" s="45">
        <f>N71*SQRT(((7.3/N71)^2)+(($C$2/$B$2))^2)</f>
        <v>8.2010862427592048</v>
      </c>
      <c r="P71" s="81" t="s">
        <v>8</v>
      </c>
      <c r="Q71" s="82"/>
      <c r="R71" s="82" t="s">
        <v>9</v>
      </c>
      <c r="S71" s="82"/>
      <c r="T71" s="17"/>
      <c r="U71" s="17"/>
      <c r="V71" s="18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51" x14ac:dyDescent="0.25">
      <c r="A72" s="88" t="s">
        <v>385</v>
      </c>
      <c r="B72" s="88">
        <v>3392.0166611843802</v>
      </c>
      <c r="C72" s="88">
        <v>1053.90555008051</v>
      </c>
      <c r="D72" s="47">
        <f>IF(ISNUMBER(B72),(B72*(EXP(B$2*0.00001867)-1)/(EXP(B$3*0.00001867)-1)),"&lt; DL")</f>
        <v>3446.4211079462561</v>
      </c>
      <c r="E72" s="48">
        <f>C72</f>
        <v>1053.90555008051</v>
      </c>
      <c r="F72" s="96">
        <v>20.765272727508101</v>
      </c>
      <c r="G72" s="96">
        <v>6.6722322356136701</v>
      </c>
      <c r="H72" s="97">
        <v>0.96696376518690519</v>
      </c>
      <c r="I72" s="88">
        <v>160.988049557718</v>
      </c>
      <c r="J72" s="88">
        <v>13.2169944163544</v>
      </c>
      <c r="K72" s="54">
        <f>IF(ISNUMBER(I72),(I72*(EXP(B$2*0.00001867)-1)/(EXP(B$3*0.00001867)-1)),"&lt; DL")</f>
        <v>163.57013173664308</v>
      </c>
      <c r="L72" s="55">
        <f>J72</f>
        <v>13.2169944163544</v>
      </c>
      <c r="M72" s="94">
        <v>4.7744119721760001E-2</v>
      </c>
      <c r="N72" s="94">
        <v>1.5341007850221E-2</v>
      </c>
      <c r="O72" s="95">
        <v>0.25550833156983943</v>
      </c>
      <c r="P72" s="58" t="s">
        <v>36</v>
      </c>
      <c r="Q72" s="58"/>
      <c r="R72" s="59"/>
      <c r="S72" s="59"/>
      <c r="T72" s="60"/>
      <c r="U72" s="60"/>
      <c r="V72" s="61"/>
      <c r="W72" s="123">
        <v>61815.5060580645</v>
      </c>
      <c r="X72" s="122">
        <v>2360.73724931173</v>
      </c>
      <c r="Y72" s="123">
        <v>20.2721538404341</v>
      </c>
      <c r="Z72" s="122">
        <v>0.87894459432175498</v>
      </c>
      <c r="AA72" s="123">
        <v>1.15444324613761</v>
      </c>
      <c r="AB72" s="122">
        <v>0.151213375460543</v>
      </c>
      <c r="AC72" s="123">
        <v>66705.242670387204</v>
      </c>
      <c r="AD72" s="122">
        <v>4173.5874431620896</v>
      </c>
      <c r="AE72" s="123">
        <v>369.91685550714402</v>
      </c>
      <c r="AF72" s="122">
        <v>14.801077347017101</v>
      </c>
      <c r="AG72" s="123">
        <v>105.561138044972</v>
      </c>
      <c r="AH72" s="122">
        <v>6.42839819076534</v>
      </c>
      <c r="AI72" s="123">
        <v>1.9307157024169999E-3</v>
      </c>
      <c r="AJ72" s="122">
        <v>1.9712474551239999E-3</v>
      </c>
      <c r="AK72" s="123">
        <v>55.572740044007602</v>
      </c>
      <c r="AL72" s="122">
        <v>2.8845863492594201</v>
      </c>
      <c r="AM72" s="123">
        <v>27.393950391144099</v>
      </c>
      <c r="AN72" s="122">
        <v>1.45254014092419</v>
      </c>
      <c r="AO72" s="123">
        <v>9.4591632826658802</v>
      </c>
      <c r="AP72" s="122">
        <v>0.50991969652976799</v>
      </c>
      <c r="AQ72" s="123">
        <v>10.8049371278163</v>
      </c>
      <c r="AR72" s="122">
        <v>0.52499393634839997</v>
      </c>
      <c r="AS72" s="123">
        <v>1.5867501090366001</v>
      </c>
      <c r="AT72" s="122">
        <v>7.7563337180834996E-2</v>
      </c>
      <c r="AU72" s="123">
        <v>6.3549182097000006E-5</v>
      </c>
      <c r="AV72" s="122">
        <v>1.9919937116E-5</v>
      </c>
      <c r="AY72" s="58"/>
    </row>
    <row r="73" spans="1:51" x14ac:dyDescent="0.25">
      <c r="A73" s="88" t="s">
        <v>386</v>
      </c>
      <c r="B73" s="88">
        <v>4396.6718903825504</v>
      </c>
      <c r="C73" s="88">
        <v>1388.5964838485299</v>
      </c>
      <c r="D73" s="68">
        <f t="shared" ref="D73:D74" si="18">IF(ISNUMBER(B73),(B73*(EXP(B$2*0.00001867)-1)/(EXP(B$3*0.00001867)-1)),"&lt; DL")</f>
        <v>4467.189970239574</v>
      </c>
      <c r="E73" s="69">
        <f t="shared" ref="E73:E74" si="19">C73</f>
        <v>1388.5964838485299</v>
      </c>
      <c r="F73" s="87">
        <v>30.739110572387599</v>
      </c>
      <c r="G73" s="87">
        <v>9.9782314043584392</v>
      </c>
      <c r="H73" s="87">
        <v>0.97294822511479928</v>
      </c>
      <c r="I73" s="88">
        <v>142.80439948429799</v>
      </c>
      <c r="J73" s="88">
        <v>9.8639750615099704</v>
      </c>
      <c r="K73" s="73">
        <f t="shared" ref="K73:K75" si="20">IF(ISNUMBER(I73),(I73*(EXP(B$2*0.00001867)-1)/(EXP(B$3*0.00001867)-1)),"&lt; DL")</f>
        <v>145.0948346811559</v>
      </c>
      <c r="L73" s="74">
        <f t="shared" ref="L73:L75" si="21">J73</f>
        <v>9.8639750615099704</v>
      </c>
      <c r="M73" s="78">
        <v>3.2760501646846997E-2</v>
      </c>
      <c r="N73" s="78">
        <v>1.0547512718353001E-2</v>
      </c>
      <c r="O73" s="78">
        <v>0.21454127825774458</v>
      </c>
      <c r="W73" s="123">
        <v>67664.833164901996</v>
      </c>
      <c r="X73" s="122">
        <v>2506.1056229364299</v>
      </c>
      <c r="Y73" s="123">
        <v>25.818410132986099</v>
      </c>
      <c r="Z73" s="122">
        <v>2.53578255115006</v>
      </c>
      <c r="AA73" s="123">
        <v>0.63454779365761704</v>
      </c>
      <c r="AB73" s="122">
        <v>0.104985701990586</v>
      </c>
      <c r="AC73" s="123">
        <v>82632.655404254197</v>
      </c>
      <c r="AD73" s="122">
        <v>5123.4909827806296</v>
      </c>
      <c r="AE73" s="123">
        <v>74.651567293538406</v>
      </c>
      <c r="AF73" s="122">
        <v>2.86943513071704</v>
      </c>
      <c r="AG73" s="123">
        <v>176.77701920829099</v>
      </c>
      <c r="AH73" s="122">
        <v>16.935076423447398</v>
      </c>
      <c r="AI73" s="123">
        <v>2.091332952616E-3</v>
      </c>
      <c r="AJ73" s="122">
        <v>2.135247638887E-3</v>
      </c>
      <c r="AK73" s="123">
        <v>99.556164874954405</v>
      </c>
      <c r="AL73" s="122">
        <v>12.7193070352721</v>
      </c>
      <c r="AM73" s="123">
        <v>48.731846168976901</v>
      </c>
      <c r="AN73" s="122">
        <v>5.7286298061661398</v>
      </c>
      <c r="AO73" s="123">
        <v>17.693504222455601</v>
      </c>
      <c r="AP73" s="122">
        <v>2.10894596136152</v>
      </c>
      <c r="AQ73" s="123">
        <v>14.549466786669701</v>
      </c>
      <c r="AR73" s="122">
        <v>0.654174835599863</v>
      </c>
      <c r="AS73" s="123">
        <v>2.1531941543217701</v>
      </c>
      <c r="AT73" s="122">
        <v>9.3795055822539997E-2</v>
      </c>
      <c r="AU73" s="123">
        <v>6.7083455217999995E-5</v>
      </c>
      <c r="AV73" s="122">
        <v>2.1284824050999998E-5</v>
      </c>
    </row>
    <row r="74" spans="1:51" x14ac:dyDescent="0.25">
      <c r="A74" s="88" t="s">
        <v>387</v>
      </c>
      <c r="B74" s="88">
        <v>3135.7549243839899</v>
      </c>
      <c r="C74" s="88">
        <v>864.18948802104603</v>
      </c>
      <c r="D74" s="68">
        <f t="shared" si="18"/>
        <v>3186.049197343832</v>
      </c>
      <c r="E74" s="69">
        <f t="shared" si="19"/>
        <v>864.18948802104603</v>
      </c>
      <c r="F74" s="87">
        <v>19.434162926112499</v>
      </c>
      <c r="G74" s="87">
        <v>5.5523941716555898</v>
      </c>
      <c r="H74" s="87">
        <v>0.96461145716502883</v>
      </c>
      <c r="I74" s="88">
        <v>160.70240141782199</v>
      </c>
      <c r="J74" s="88">
        <v>12.160993590115099</v>
      </c>
      <c r="K74" s="73">
        <f t="shared" si="20"/>
        <v>163.27990209536546</v>
      </c>
      <c r="L74" s="74">
        <f t="shared" si="21"/>
        <v>12.160993590115099</v>
      </c>
      <c r="M74" s="78">
        <v>5.1391659906354997E-2</v>
      </c>
      <c r="N74" s="78">
        <v>1.4682171724327E-2</v>
      </c>
      <c r="O74" s="78">
        <v>0.26487992141977507</v>
      </c>
      <c r="W74" s="123">
        <v>67577.912197633996</v>
      </c>
      <c r="X74" s="122">
        <v>2570.2582283934598</v>
      </c>
      <c r="Y74" s="123">
        <v>25.708229428684199</v>
      </c>
      <c r="Z74" s="122">
        <v>2.8644617128676302</v>
      </c>
      <c r="AA74" s="123">
        <v>1.7092932758567601</v>
      </c>
      <c r="AB74" s="122">
        <v>0.21659937883111999</v>
      </c>
      <c r="AC74" s="123">
        <v>82450.481892573807</v>
      </c>
      <c r="AD74" s="122">
        <v>5166.9264046549297</v>
      </c>
      <c r="AE74" s="123">
        <v>60.112397579248302</v>
      </c>
      <c r="AF74" s="122">
        <v>2.4749540736314501</v>
      </c>
      <c r="AG74" s="123">
        <v>217.82791169870001</v>
      </c>
      <c r="AH74" s="122">
        <v>26.089113295844399</v>
      </c>
      <c r="AI74" s="123">
        <v>2.5757485808069998E-3</v>
      </c>
      <c r="AJ74" s="122">
        <v>2.620281269348E-3</v>
      </c>
      <c r="AK74" s="123">
        <v>111.575985450605</v>
      </c>
      <c r="AL74" s="122">
        <v>16.803897643370298</v>
      </c>
      <c r="AM74" s="123">
        <v>60.358091141605101</v>
      </c>
      <c r="AN74" s="122">
        <v>9.0160591819903804</v>
      </c>
      <c r="AO74" s="123">
        <v>23.547288567094601</v>
      </c>
      <c r="AP74" s="122">
        <v>3.5635088768375498</v>
      </c>
      <c r="AQ74" s="123">
        <v>16.949549451301699</v>
      </c>
      <c r="AR74" s="122">
        <v>0.86584746587601602</v>
      </c>
      <c r="AS74" s="123">
        <v>2.4656434983248499</v>
      </c>
      <c r="AT74" s="122">
        <v>0.113912363128644</v>
      </c>
      <c r="AU74" s="123">
        <v>1.06926233622E-4</v>
      </c>
      <c r="AV74" s="122">
        <v>2.9800166143999999E-5</v>
      </c>
    </row>
    <row r="75" spans="1:51" x14ac:dyDescent="0.25">
      <c r="A75" s="88" t="s">
        <v>388</v>
      </c>
      <c r="B75" s="88">
        <v>7244.7170165710704</v>
      </c>
      <c r="C75" s="88">
        <v>4535.6771908397996</v>
      </c>
      <c r="D75" s="68">
        <f t="shared" ref="D75:D91" si="22">IF(ISNUMBER(B75),(B75*(EXP(B$2*0.00001867)-1)/(EXP(B$3*0.00001867)-1)),"&lt; DL")</f>
        <v>7360.9148011348043</v>
      </c>
      <c r="E75" s="69">
        <f t="shared" ref="E75:E91" si="23">C75</f>
        <v>4535.6771908397996</v>
      </c>
      <c r="F75" s="87">
        <v>44.214785797893498</v>
      </c>
      <c r="G75" s="87">
        <v>28.0273992204263</v>
      </c>
      <c r="H75" s="87">
        <v>0.98765538778718276</v>
      </c>
      <c r="I75" s="88">
        <v>157.38102239738001</v>
      </c>
      <c r="J75" s="88">
        <v>17.614506164376699</v>
      </c>
      <c r="K75" s="73">
        <f t="shared" si="20"/>
        <v>159.9052515830227</v>
      </c>
      <c r="L75" s="74">
        <f t="shared" si="21"/>
        <v>17.614506164376699</v>
      </c>
      <c r="M75" s="78">
        <v>2.1900159417863E-2</v>
      </c>
      <c r="N75" s="78">
        <v>1.3928194009838E-2</v>
      </c>
      <c r="O75" s="78">
        <v>0.17598294382993993</v>
      </c>
      <c r="W75" s="123">
        <v>72723.424793026599</v>
      </c>
      <c r="X75" s="122">
        <v>2785.8599396511599</v>
      </c>
      <c r="Y75" s="123">
        <v>36.401375284356902</v>
      </c>
      <c r="Z75" s="122">
        <v>1.9986603698046399</v>
      </c>
      <c r="AA75" s="123">
        <v>1.3824241144607401</v>
      </c>
      <c r="AB75" s="122">
        <v>0.227428235040777</v>
      </c>
      <c r="AC75" s="123">
        <v>75258.868937754407</v>
      </c>
      <c r="AD75" s="122">
        <v>4788.6112865226396</v>
      </c>
      <c r="AE75" s="123">
        <v>103.29421383893801</v>
      </c>
      <c r="AF75" s="122">
        <v>4.0282364820428596</v>
      </c>
      <c r="AG75" s="123">
        <v>125.049531670531</v>
      </c>
      <c r="AH75" s="122">
        <v>12.759316405478501</v>
      </c>
      <c r="AI75" s="123">
        <v>4.5659204201020003E-3</v>
      </c>
      <c r="AJ75" s="122">
        <v>4.616692129582E-3</v>
      </c>
      <c r="AK75" s="123">
        <v>60.112746813727902</v>
      </c>
      <c r="AL75" s="122">
        <v>3.3677332440027801</v>
      </c>
      <c r="AM75" s="123">
        <v>33.368601779306097</v>
      </c>
      <c r="AN75" s="122">
        <v>1.8774144264035</v>
      </c>
      <c r="AO75" s="123">
        <v>11.9939128719982</v>
      </c>
      <c r="AP75" s="122">
        <v>0.75451718359900999</v>
      </c>
      <c r="AQ75" s="123">
        <v>12.8800489517287</v>
      </c>
      <c r="AR75" s="122">
        <v>0.58033198587635804</v>
      </c>
      <c r="AS75" s="123">
        <v>1.9260272569803301</v>
      </c>
      <c r="AT75" s="122">
        <v>8.4548454462323994E-2</v>
      </c>
      <c r="AU75" s="123">
        <v>3.6267834365E-5</v>
      </c>
      <c r="AV75" s="122">
        <v>2.2756496797999999E-5</v>
      </c>
    </row>
    <row r="76" spans="1:51" x14ac:dyDescent="0.25">
      <c r="A76" s="88" t="s">
        <v>389</v>
      </c>
      <c r="B76" s="88">
        <v>234.911499974783</v>
      </c>
      <c r="C76" s="88">
        <v>18.4936821719397</v>
      </c>
      <c r="D76" s="68">
        <f t="shared" si="22"/>
        <v>238.67923801108972</v>
      </c>
      <c r="E76" s="69">
        <f t="shared" si="23"/>
        <v>18.4936821719397</v>
      </c>
      <c r="F76" s="87">
        <v>1.8740945738094801</v>
      </c>
      <c r="G76" s="87">
        <v>0.19934900031184699</v>
      </c>
      <c r="H76" s="87">
        <v>0.74011047817669207</v>
      </c>
      <c r="I76" s="88">
        <v>127.136997312199</v>
      </c>
      <c r="J76" s="88">
        <v>9.5457492043858796</v>
      </c>
      <c r="K76" s="73">
        <f t="shared" ref="K76:K91" si="24">IF(ISNUMBER(I76),(I76*(EXP(B$2*0.00001867)-1)/(EXP(B$3*0.00001867)-1)),"&lt; DL")</f>
        <v>129.17614354661671</v>
      </c>
      <c r="L76" s="74">
        <f t="shared" ref="L76:L91" si="25">J76</f>
        <v>9.5457492043858796</v>
      </c>
      <c r="M76" s="78">
        <v>0.53691719480468703</v>
      </c>
      <c r="N76" s="78">
        <v>5.6638476271952003E-2</v>
      </c>
      <c r="O76" s="78">
        <v>0.71176039919847667</v>
      </c>
      <c r="W76" s="123">
        <v>75904.305378797595</v>
      </c>
      <c r="X76" s="122">
        <v>2836.36163465053</v>
      </c>
      <c r="Y76" s="123">
        <v>75.876610442737402</v>
      </c>
      <c r="Z76" s="122">
        <v>4.7900005064782301</v>
      </c>
      <c r="AA76" s="123">
        <v>2.2737053795535802</v>
      </c>
      <c r="AB76" s="122">
        <v>0.62869324136610505</v>
      </c>
      <c r="AC76" s="123">
        <v>78768.953513267697</v>
      </c>
      <c r="AD76" s="122">
        <v>4899.3502801827599</v>
      </c>
      <c r="AE76" s="123">
        <v>116.838634459012</v>
      </c>
      <c r="AF76" s="122">
        <v>4.3594814877746897</v>
      </c>
      <c r="AG76" s="123">
        <v>126.940095271212</v>
      </c>
      <c r="AH76" s="122">
        <v>12.220880318901999</v>
      </c>
      <c r="AI76" s="123">
        <v>2.8449422308887001E-2</v>
      </c>
      <c r="AJ76" s="122">
        <v>8.3477616264970005E-3</v>
      </c>
      <c r="AK76" s="123">
        <v>61.811787715906704</v>
      </c>
      <c r="AL76" s="122">
        <v>2.6116462169277099</v>
      </c>
      <c r="AM76" s="123">
        <v>33.774987183711197</v>
      </c>
      <c r="AN76" s="122">
        <v>1.49760950724995</v>
      </c>
      <c r="AO76" s="123">
        <v>12.022140659527601</v>
      </c>
      <c r="AP76" s="122">
        <v>0.557520466499838</v>
      </c>
      <c r="AQ76" s="123">
        <v>13.572151434954799</v>
      </c>
      <c r="AR76" s="122">
        <v>0.61719284698379195</v>
      </c>
      <c r="AS76" s="123">
        <v>2.0346214221164902</v>
      </c>
      <c r="AT76" s="122">
        <v>9.0822706019521998E-2</v>
      </c>
      <c r="AU76" s="123">
        <v>1.1659166625739999E-3</v>
      </c>
      <c r="AV76" s="122">
        <v>1.0425735989600001E-4</v>
      </c>
    </row>
    <row r="77" spans="1:51" x14ac:dyDescent="0.25">
      <c r="A77" s="88" t="s">
        <v>390</v>
      </c>
      <c r="B77" s="88">
        <v>46.623930720763397</v>
      </c>
      <c r="C77" s="88">
        <v>8.6536992657481893</v>
      </c>
      <c r="D77" s="68">
        <f t="shared" si="22"/>
        <v>47.371730454695573</v>
      </c>
      <c r="E77" s="69">
        <f t="shared" si="23"/>
        <v>8.6536992657481893</v>
      </c>
      <c r="F77" s="87">
        <v>0.58381780086919099</v>
      </c>
      <c r="G77" s="87">
        <v>6.3280751407653005E-2</v>
      </c>
      <c r="H77" s="87">
        <v>0.58398458162869438</v>
      </c>
      <c r="I77" s="88">
        <v>79.586417639259693</v>
      </c>
      <c r="J77" s="88">
        <v>7.8246627917560598</v>
      </c>
      <c r="K77" s="73">
        <f t="shared" si="24"/>
        <v>80.862901646832839</v>
      </c>
      <c r="L77" s="74">
        <f t="shared" si="25"/>
        <v>7.8246627917560598</v>
      </c>
      <c r="M77" s="78">
        <v>1.7108932895633</v>
      </c>
      <c r="N77" s="78">
        <v>0.15779456852965201</v>
      </c>
      <c r="O77" s="78">
        <v>0.93808556545018851</v>
      </c>
      <c r="W77" s="123">
        <v>71753.726640175795</v>
      </c>
      <c r="X77" s="122">
        <v>2678.4847235412299</v>
      </c>
      <c r="Y77" s="123">
        <v>140.89930816383699</v>
      </c>
      <c r="Z77" s="122">
        <v>9.6822139610203202</v>
      </c>
      <c r="AA77" s="123">
        <v>17.6878861185176</v>
      </c>
      <c r="AB77" s="122">
        <v>5.8144288979343797</v>
      </c>
      <c r="AC77" s="123">
        <v>78723.300537176197</v>
      </c>
      <c r="AD77" s="122">
        <v>4893.9677299231998</v>
      </c>
      <c r="AE77" s="123">
        <v>111.16138392744099</v>
      </c>
      <c r="AF77" s="122">
        <v>4.2160758346502902</v>
      </c>
      <c r="AG77" s="123">
        <v>105.07351034544</v>
      </c>
      <c r="AH77" s="122">
        <v>10.1703037722848</v>
      </c>
      <c r="AI77" s="123">
        <v>0.13033592027438801</v>
      </c>
      <c r="AJ77" s="122">
        <v>1.8584335328055E-2</v>
      </c>
      <c r="AK77" s="123">
        <v>56.540677749775</v>
      </c>
      <c r="AL77" s="122">
        <v>2.3998428359165098</v>
      </c>
      <c r="AM77" s="123">
        <v>27.395369627732801</v>
      </c>
      <c r="AN77" s="122">
        <v>1.27060508947642</v>
      </c>
      <c r="AO77" s="123">
        <v>9.4520418616732602</v>
      </c>
      <c r="AP77" s="122">
        <v>0.45649167007123298</v>
      </c>
      <c r="AQ77" s="123">
        <v>10.7251765007509</v>
      </c>
      <c r="AR77" s="122">
        <v>0.46759139913897402</v>
      </c>
      <c r="AS77" s="123">
        <v>1.6078038988466901</v>
      </c>
      <c r="AT77" s="122">
        <v>6.9375389399838006E-2</v>
      </c>
      <c r="AU77" s="123">
        <v>4.7247835098320002E-3</v>
      </c>
      <c r="AV77" s="122">
        <v>6.8764623290800005E-4</v>
      </c>
    </row>
    <row r="78" spans="1:51" x14ac:dyDescent="0.25">
      <c r="A78" s="88" t="s">
        <v>391</v>
      </c>
      <c r="B78" s="88">
        <v>1204.5496694481899</v>
      </c>
      <c r="C78" s="88">
        <v>232.43438655712001</v>
      </c>
      <c r="D78" s="68">
        <f t="shared" si="22"/>
        <v>1223.8694030784627</v>
      </c>
      <c r="E78" s="69">
        <f t="shared" si="23"/>
        <v>232.43438655712001</v>
      </c>
      <c r="F78" s="87">
        <v>7.9789417330568702</v>
      </c>
      <c r="G78" s="87">
        <v>1.68360967235834</v>
      </c>
      <c r="H78" s="87">
        <v>0.91449123459497461</v>
      </c>
      <c r="I78" s="88">
        <v>149.24723390457299</v>
      </c>
      <c r="J78" s="88">
        <v>12.3116785110742</v>
      </c>
      <c r="K78" s="73">
        <f t="shared" si="24"/>
        <v>151.64100551667454</v>
      </c>
      <c r="L78" s="74">
        <f t="shared" si="25"/>
        <v>12.3116785110742</v>
      </c>
      <c r="M78" s="78">
        <v>0.12416588654451199</v>
      </c>
      <c r="N78" s="78">
        <v>2.6110041283368E-2</v>
      </c>
      <c r="O78" s="78">
        <v>0.39228862101491607</v>
      </c>
      <c r="W78" s="123">
        <v>71720.080133492898</v>
      </c>
      <c r="X78" s="122">
        <v>2683.6216859050601</v>
      </c>
      <c r="Y78" s="123">
        <v>28.372010490601699</v>
      </c>
      <c r="Z78" s="122">
        <v>1.65458513153022</v>
      </c>
      <c r="AA78" s="123">
        <v>0.86922364957551601</v>
      </c>
      <c r="AB78" s="122">
        <v>0.13311621622914999</v>
      </c>
      <c r="AC78" s="123">
        <v>81180.585878458995</v>
      </c>
      <c r="AD78" s="122">
        <v>5055.8747775808297</v>
      </c>
      <c r="AE78" s="123">
        <v>94.705926743609794</v>
      </c>
      <c r="AF78" s="122">
        <v>3.5088856887767901</v>
      </c>
      <c r="AG78" s="123">
        <v>105.242958733485</v>
      </c>
      <c r="AH78" s="122">
        <v>10.1508393930431</v>
      </c>
      <c r="AI78" s="123">
        <v>4.7291937371429999E-3</v>
      </c>
      <c r="AJ78" s="122">
        <v>3.3848650422239998E-3</v>
      </c>
      <c r="AK78" s="123">
        <v>52.579589936475301</v>
      </c>
      <c r="AL78" s="122">
        <v>2.29827411709292</v>
      </c>
      <c r="AM78" s="123">
        <v>28.294309921311601</v>
      </c>
      <c r="AN78" s="122">
        <v>1.28462862749392</v>
      </c>
      <c r="AO78" s="123">
        <v>10.0944210328341</v>
      </c>
      <c r="AP78" s="122">
        <v>0.484205450192913</v>
      </c>
      <c r="AQ78" s="123">
        <v>11.7552892961053</v>
      </c>
      <c r="AR78" s="122">
        <v>0.52319557593433996</v>
      </c>
      <c r="AS78" s="123">
        <v>1.7471513918925801</v>
      </c>
      <c r="AT78" s="122">
        <v>7.7070327023611995E-2</v>
      </c>
      <c r="AU78" s="123">
        <v>1.9654633092600001E-4</v>
      </c>
      <c r="AV78" s="122">
        <v>3.8904691820000002E-5</v>
      </c>
    </row>
    <row r="79" spans="1:51" x14ac:dyDescent="0.25">
      <c r="A79" s="88" t="s">
        <v>392</v>
      </c>
      <c r="B79" s="88">
        <v>1069.4212021666599</v>
      </c>
      <c r="C79" s="88">
        <v>187.10117535250399</v>
      </c>
      <c r="D79" s="68">
        <f t="shared" si="22"/>
        <v>1086.5736146312208</v>
      </c>
      <c r="E79" s="69">
        <f t="shared" si="23"/>
        <v>187.10117535250399</v>
      </c>
      <c r="F79" s="87">
        <v>7.6532752586273904</v>
      </c>
      <c r="G79" s="87">
        <v>1.4680061214201601</v>
      </c>
      <c r="H79" s="87">
        <v>0.91210994829934122</v>
      </c>
      <c r="I79" s="88">
        <v>139.21693884200201</v>
      </c>
      <c r="J79" s="88">
        <v>12.0837817375975</v>
      </c>
      <c r="K79" s="73">
        <f t="shared" si="24"/>
        <v>141.44983487233472</v>
      </c>
      <c r="L79" s="74">
        <f t="shared" si="25"/>
        <v>12.0837817375975</v>
      </c>
      <c r="M79" s="78">
        <v>0.13076758294399399</v>
      </c>
      <c r="N79" s="78">
        <v>2.4925592722131001E-2</v>
      </c>
      <c r="O79" s="78">
        <v>0.4553710259739483</v>
      </c>
      <c r="W79" s="123">
        <v>70786.130792926997</v>
      </c>
      <c r="X79" s="122">
        <v>2661.7391619919899</v>
      </c>
      <c r="Y79" s="123">
        <v>39.904373787895999</v>
      </c>
      <c r="Z79" s="122">
        <v>6.6044149257895004</v>
      </c>
      <c r="AA79" s="123">
        <v>1.1476926318313001</v>
      </c>
      <c r="AB79" s="122">
        <v>0.160124527460689</v>
      </c>
      <c r="AC79" s="123">
        <v>81842.124714487407</v>
      </c>
      <c r="AD79" s="122">
        <v>5140.7695951703799</v>
      </c>
      <c r="AE79" s="123">
        <v>106.798990504038</v>
      </c>
      <c r="AF79" s="122">
        <v>5.5368639230127901</v>
      </c>
      <c r="AG79" s="123">
        <v>116.722394729421</v>
      </c>
      <c r="AH79" s="122">
        <v>11.931652081942</v>
      </c>
      <c r="AI79" s="123">
        <v>5.3690105701580003E-3</v>
      </c>
      <c r="AJ79" s="122">
        <v>3.6202176349400001E-3</v>
      </c>
      <c r="AK79" s="123">
        <v>59.477239620394599</v>
      </c>
      <c r="AL79" s="122">
        <v>2.8699058355797402</v>
      </c>
      <c r="AM79" s="123">
        <v>31.031123863557902</v>
      </c>
      <c r="AN79" s="122">
        <v>1.6302892153792701</v>
      </c>
      <c r="AO79" s="123">
        <v>10.9546908681197</v>
      </c>
      <c r="AP79" s="122">
        <v>0.58464895867976197</v>
      </c>
      <c r="AQ79" s="123">
        <v>12.763735033778101</v>
      </c>
      <c r="AR79" s="122">
        <v>0.56949658196370301</v>
      </c>
      <c r="AS79" s="123">
        <v>1.9002117130735701</v>
      </c>
      <c r="AT79" s="122">
        <v>8.3442073411547996E-2</v>
      </c>
      <c r="AU79" s="123">
        <v>2.4291551001999999E-4</v>
      </c>
      <c r="AV79" s="122">
        <v>4.3627166441000001E-5</v>
      </c>
    </row>
    <row r="80" spans="1:51" x14ac:dyDescent="0.25">
      <c r="A80" s="88" t="s">
        <v>393</v>
      </c>
      <c r="B80" s="88">
        <v>3219.6934315204999</v>
      </c>
      <c r="C80" s="88">
        <v>874.74463106723204</v>
      </c>
      <c r="D80" s="68">
        <f t="shared" si="22"/>
        <v>3271.3339915121942</v>
      </c>
      <c r="E80" s="69">
        <f t="shared" si="23"/>
        <v>874.74463106723204</v>
      </c>
      <c r="F80" s="87">
        <v>21.4246402616971</v>
      </c>
      <c r="G80" s="87">
        <v>6.0139213519058101</v>
      </c>
      <c r="H80" s="87">
        <v>0.96788232316499556</v>
      </c>
      <c r="I80" s="88">
        <v>147.64576827074899</v>
      </c>
      <c r="J80" s="88">
        <v>10.4559270572652</v>
      </c>
      <c r="K80" s="73">
        <f t="shared" si="24"/>
        <v>150.01385402675984</v>
      </c>
      <c r="L80" s="74">
        <f t="shared" si="25"/>
        <v>10.4559270572652</v>
      </c>
      <c r="M80" s="78">
        <v>4.5948197017830997E-2</v>
      </c>
      <c r="N80" s="78">
        <v>1.2893034304625E-2</v>
      </c>
      <c r="O80" s="78">
        <v>0.25237996583630962</v>
      </c>
      <c r="W80" s="123">
        <v>74773.820355730597</v>
      </c>
      <c r="X80" s="122">
        <v>2780.6610812089498</v>
      </c>
      <c r="Y80" s="123">
        <v>34.0539294100858</v>
      </c>
      <c r="Z80" s="122">
        <v>1.42749580407789</v>
      </c>
      <c r="AA80" s="123">
        <v>1.06596502862138</v>
      </c>
      <c r="AB80" s="122">
        <v>0.15503641115837</v>
      </c>
      <c r="AC80" s="123">
        <v>79796.266902674295</v>
      </c>
      <c r="AD80" s="122">
        <v>4949.82989448853</v>
      </c>
      <c r="AE80" s="123">
        <v>116.67639372673599</v>
      </c>
      <c r="AF80" s="122">
        <v>4.2752407589276196</v>
      </c>
      <c r="AG80" s="123">
        <v>138.93577179336901</v>
      </c>
      <c r="AH80" s="122">
        <v>13.3398934583581</v>
      </c>
      <c r="AI80" s="123">
        <v>6.4881921672310001E-3</v>
      </c>
      <c r="AJ80" s="122">
        <v>3.9533729968049998E-3</v>
      </c>
      <c r="AK80" s="123">
        <v>76.160098986420607</v>
      </c>
      <c r="AL80" s="122">
        <v>3.2342673047277302</v>
      </c>
      <c r="AM80" s="123">
        <v>39.693012098919098</v>
      </c>
      <c r="AN80" s="122">
        <v>1.7893403064244999</v>
      </c>
      <c r="AO80" s="123">
        <v>13.647799378578201</v>
      </c>
      <c r="AP80" s="122">
        <v>0.63243967405858004</v>
      </c>
      <c r="AQ80" s="123">
        <v>15.451730460617901</v>
      </c>
      <c r="AR80" s="122">
        <v>0.67727035150305903</v>
      </c>
      <c r="AS80" s="123">
        <v>2.3356715767364902</v>
      </c>
      <c r="AT80" s="122">
        <v>0.10126753839540301</v>
      </c>
      <c r="AU80" s="123">
        <v>9.8905981098000004E-5</v>
      </c>
      <c r="AV80" s="122">
        <v>2.7182240044999999E-5</v>
      </c>
    </row>
    <row r="81" spans="1:48" x14ac:dyDescent="0.25">
      <c r="A81" s="88" t="s">
        <v>394</v>
      </c>
      <c r="B81" s="88">
        <v>2980.92381525675</v>
      </c>
      <c r="C81" s="88">
        <v>876.56992833033996</v>
      </c>
      <c r="D81" s="68">
        <f t="shared" si="22"/>
        <v>3028.7347570083507</v>
      </c>
      <c r="E81" s="69">
        <f t="shared" si="23"/>
        <v>876.56992833033996</v>
      </c>
      <c r="F81" s="87">
        <v>18.361077925781899</v>
      </c>
      <c r="G81" s="87">
        <v>5.6081756866477797</v>
      </c>
      <c r="H81" s="87">
        <v>0.9627471783116639</v>
      </c>
      <c r="I81" s="88">
        <v>159.53385957954501</v>
      </c>
      <c r="J81" s="88">
        <v>13.188811060108399</v>
      </c>
      <c r="K81" s="73">
        <f t="shared" si="24"/>
        <v>162.09261805191096</v>
      </c>
      <c r="L81" s="74">
        <f t="shared" si="25"/>
        <v>13.188811060108399</v>
      </c>
      <c r="M81" s="78">
        <v>5.4433725067492E-2</v>
      </c>
      <c r="N81" s="78">
        <v>1.6626484784425001E-2</v>
      </c>
      <c r="O81" s="78">
        <v>0.27065770238272807</v>
      </c>
      <c r="W81" s="123">
        <v>67105.596361427393</v>
      </c>
      <c r="X81" s="122">
        <v>2516.3429965994901</v>
      </c>
      <c r="Y81" s="123">
        <v>24.539478511086799</v>
      </c>
      <c r="Z81" s="122">
        <v>1.1595778441701501</v>
      </c>
      <c r="AA81" s="123">
        <v>0.71462650863870703</v>
      </c>
      <c r="AB81" s="122">
        <v>0.12091231773174201</v>
      </c>
      <c r="AC81" s="123">
        <v>86590.129458674404</v>
      </c>
      <c r="AD81" s="122">
        <v>5373.7566224901402</v>
      </c>
      <c r="AE81" s="123">
        <v>77.157643596296197</v>
      </c>
      <c r="AF81" s="122">
        <v>2.8712310313328699</v>
      </c>
      <c r="AG81" s="123">
        <v>137.737480524673</v>
      </c>
      <c r="AH81" s="122">
        <v>13.9508579452968</v>
      </c>
      <c r="AI81" s="123">
        <v>3.1456467140739998E-3</v>
      </c>
      <c r="AJ81" s="122">
        <v>2.858925149123E-3</v>
      </c>
      <c r="AK81" s="123">
        <v>59.780996831925101</v>
      </c>
      <c r="AL81" s="122">
        <v>3.8437393798872699</v>
      </c>
      <c r="AM81" s="123">
        <v>34.493585839894898</v>
      </c>
      <c r="AN81" s="122">
        <v>2.2685559928911099</v>
      </c>
      <c r="AO81" s="123">
        <v>15.414931038204299</v>
      </c>
      <c r="AP81" s="122">
        <v>1.0865492155522201</v>
      </c>
      <c r="AQ81" s="123">
        <v>13.6973988709893</v>
      </c>
      <c r="AR81" s="122">
        <v>0.60885725827142601</v>
      </c>
      <c r="AS81" s="123">
        <v>1.9972474098691499</v>
      </c>
      <c r="AT81" s="122">
        <v>8.7519495711651005E-2</v>
      </c>
      <c r="AU81" s="123">
        <v>9.2680013277999997E-5</v>
      </c>
      <c r="AV81" s="122">
        <v>2.7520166572999999E-5</v>
      </c>
    </row>
    <row r="82" spans="1:48" x14ac:dyDescent="0.25">
      <c r="A82" s="88" t="s">
        <v>395</v>
      </c>
      <c r="B82" s="88">
        <v>987.86865794626306</v>
      </c>
      <c r="C82" s="88">
        <v>228.779140081317</v>
      </c>
      <c r="D82" s="68">
        <f t="shared" si="22"/>
        <v>1003.7130517618871</v>
      </c>
      <c r="E82" s="69">
        <f t="shared" si="23"/>
        <v>228.779140081317</v>
      </c>
      <c r="F82" s="87">
        <v>6.39959262255132</v>
      </c>
      <c r="G82" s="87">
        <v>1.6542928337442899</v>
      </c>
      <c r="H82" s="87">
        <v>0.89589509140698498</v>
      </c>
      <c r="I82" s="88">
        <v>154.924422584544</v>
      </c>
      <c r="J82" s="88">
        <v>17.2290069254604</v>
      </c>
      <c r="K82" s="73">
        <f t="shared" si="24"/>
        <v>157.40925044434357</v>
      </c>
      <c r="L82" s="74">
        <f t="shared" si="25"/>
        <v>17.2290069254604</v>
      </c>
      <c r="M82" s="78">
        <v>0.157655159722775</v>
      </c>
      <c r="N82" s="78">
        <v>4.0225788246713003E-2</v>
      </c>
      <c r="O82" s="78">
        <v>0.43585695973703947</v>
      </c>
      <c r="W82" s="123">
        <v>77706.463422227098</v>
      </c>
      <c r="X82" s="122">
        <v>2956.57602778411</v>
      </c>
      <c r="Y82" s="123">
        <v>59.202476178903503</v>
      </c>
      <c r="Z82" s="122">
        <v>2.5212257290918401</v>
      </c>
      <c r="AA82" s="123">
        <v>1.8694927424152701</v>
      </c>
      <c r="AB82" s="122">
        <v>0.310833551114096</v>
      </c>
      <c r="AC82" s="123">
        <v>77661.406513976704</v>
      </c>
      <c r="AD82" s="122">
        <v>4869.70414804131</v>
      </c>
      <c r="AE82" s="123">
        <v>139.24132062957099</v>
      </c>
      <c r="AF82" s="122">
        <v>5.05902294814884</v>
      </c>
      <c r="AG82" s="123">
        <v>111.028135700782</v>
      </c>
      <c r="AH82" s="122">
        <v>10.9422244782864</v>
      </c>
      <c r="AI82" s="123">
        <v>7.8618025559090005E-3</v>
      </c>
      <c r="AJ82" s="122">
        <v>5.2850719278610004E-3</v>
      </c>
      <c r="AK82" s="123">
        <v>75.968526150313096</v>
      </c>
      <c r="AL82" s="122">
        <v>3.21310212538509</v>
      </c>
      <c r="AM82" s="123">
        <v>31.7992300390686</v>
      </c>
      <c r="AN82" s="122">
        <v>1.4444246710286199</v>
      </c>
      <c r="AO82" s="123">
        <v>10.0956807757556</v>
      </c>
      <c r="AP82" s="122">
        <v>0.46410182015411999</v>
      </c>
      <c r="AQ82" s="123">
        <v>10.114489518922699</v>
      </c>
      <c r="AR82" s="122">
        <v>0.45881424035081397</v>
      </c>
      <c r="AS82" s="123">
        <v>1.4564280586727001</v>
      </c>
      <c r="AT82" s="122">
        <v>6.3824862640323998E-2</v>
      </c>
      <c r="AU82" s="123">
        <v>2.0371050853900001E-4</v>
      </c>
      <c r="AV82" s="122">
        <v>4.7630418093000003E-5</v>
      </c>
    </row>
    <row r="83" spans="1:48" x14ac:dyDescent="0.25">
      <c r="A83" s="88" t="s">
        <v>396</v>
      </c>
      <c r="B83" s="88">
        <v>11302.3401431814</v>
      </c>
      <c r="C83" s="88">
        <v>6678.4380967358402</v>
      </c>
      <c r="D83" s="68">
        <f t="shared" si="22"/>
        <v>11483.618015321812</v>
      </c>
      <c r="E83" s="69">
        <f t="shared" si="23"/>
        <v>6678.4380967358402</v>
      </c>
      <c r="F83" s="87">
        <v>68.860294661856997</v>
      </c>
      <c r="G83" s="87">
        <v>41.078202516493199</v>
      </c>
      <c r="H83" s="87">
        <v>0.99052165972845063</v>
      </c>
      <c r="I83" s="88">
        <v>161.02276931031199</v>
      </c>
      <c r="J83" s="88">
        <v>13.774069661883701</v>
      </c>
      <c r="K83" s="73">
        <f t="shared" si="24"/>
        <v>163.60540835823869</v>
      </c>
      <c r="L83" s="74">
        <f t="shared" si="25"/>
        <v>13.774069661883701</v>
      </c>
      <c r="M83" s="78">
        <v>1.428505567521E-2</v>
      </c>
      <c r="N83" s="78">
        <v>8.5284222092829997E-3</v>
      </c>
      <c r="O83" s="78">
        <v>0.14328087614576021</v>
      </c>
      <c r="W83" s="123">
        <v>74179.962289909206</v>
      </c>
      <c r="X83" s="122">
        <v>2785.94474397563</v>
      </c>
      <c r="Y83" s="123">
        <v>34.294914485497998</v>
      </c>
      <c r="Z83" s="122">
        <v>1.7713550280743899</v>
      </c>
      <c r="AA83" s="123">
        <v>1.19787623868124</v>
      </c>
      <c r="AB83" s="122">
        <v>0.171971132492795</v>
      </c>
      <c r="AC83" s="123">
        <v>79143.319580493597</v>
      </c>
      <c r="AD83" s="122">
        <v>4931.0539209160397</v>
      </c>
      <c r="AE83" s="123">
        <v>131.42846144465599</v>
      </c>
      <c r="AF83" s="122">
        <v>4.8926699097741402</v>
      </c>
      <c r="AG83" s="123">
        <v>126.500310481471</v>
      </c>
      <c r="AH83" s="122">
        <v>7.7598987764276801</v>
      </c>
      <c r="AI83" s="123">
        <v>2.7441661619720002E-3</v>
      </c>
      <c r="AJ83" s="122">
        <v>2.4968226049840001E-3</v>
      </c>
      <c r="AK83" s="123">
        <v>95.107756197563006</v>
      </c>
      <c r="AL83" s="122">
        <v>4.7548478492221804</v>
      </c>
      <c r="AM83" s="123">
        <v>40.278415448946198</v>
      </c>
      <c r="AN83" s="122">
        <v>2.0643608684069101</v>
      </c>
      <c r="AO83" s="123">
        <v>12.680331649889</v>
      </c>
      <c r="AP83" s="122">
        <v>0.68293119090416399</v>
      </c>
      <c r="AQ83" s="123">
        <v>11.6409966055779</v>
      </c>
      <c r="AR83" s="122">
        <v>0.51720145652612504</v>
      </c>
      <c r="AS83" s="123">
        <v>1.6482428199533099</v>
      </c>
      <c r="AT83" s="122">
        <v>7.1629390496721998E-2</v>
      </c>
      <c r="AU83" s="123">
        <v>1.9803916471000001E-5</v>
      </c>
      <c r="AV83" s="122">
        <v>1.1730936558E-5</v>
      </c>
    </row>
    <row r="84" spans="1:48" x14ac:dyDescent="0.25">
      <c r="A84" s="88" t="s">
        <v>397</v>
      </c>
      <c r="B84" s="88">
        <v>2086.2298058308202</v>
      </c>
      <c r="C84" s="88">
        <v>567.90051457065499</v>
      </c>
      <c r="D84" s="68">
        <f t="shared" si="22"/>
        <v>2119.6907789749589</v>
      </c>
      <c r="E84" s="69">
        <f t="shared" si="23"/>
        <v>567.90051457065499</v>
      </c>
      <c r="F84" s="87">
        <v>13.329371432901601</v>
      </c>
      <c r="G84" s="87">
        <v>3.8693297431669</v>
      </c>
      <c r="H84" s="87">
        <v>0.93774346147963983</v>
      </c>
      <c r="I84" s="88">
        <v>158.330673410749</v>
      </c>
      <c r="J84" s="88">
        <v>14.416608144057101</v>
      </c>
      <c r="K84" s="73">
        <f t="shared" si="24"/>
        <v>160.87013401862805</v>
      </c>
      <c r="L84" s="74">
        <f t="shared" si="25"/>
        <v>14.416608144057101</v>
      </c>
      <c r="M84" s="78">
        <v>7.6022805110682004E-2</v>
      </c>
      <c r="N84" s="78">
        <v>2.1745742245826E-2</v>
      </c>
      <c r="O84" s="78">
        <v>0.31832275839513652</v>
      </c>
      <c r="W84" s="123">
        <v>77451.338157633494</v>
      </c>
      <c r="X84" s="122">
        <v>2890.14729892071</v>
      </c>
      <c r="Y84" s="123">
        <v>88.389964239459104</v>
      </c>
      <c r="Z84" s="122">
        <v>6.2838888159121096</v>
      </c>
      <c r="AA84" s="123">
        <v>2.0646314163225599</v>
      </c>
      <c r="AB84" s="122">
        <v>0.26337074061744498</v>
      </c>
      <c r="AC84" s="123">
        <v>75349.151009746405</v>
      </c>
      <c r="AD84" s="122">
        <v>4697.9752032754404</v>
      </c>
      <c r="AE84" s="123">
        <v>127.912694506287</v>
      </c>
      <c r="AF84" s="122">
        <v>4.7844643620468501</v>
      </c>
      <c r="AG84" s="123">
        <v>111.70182571006301</v>
      </c>
      <c r="AH84" s="122">
        <v>10.777864857710499</v>
      </c>
      <c r="AI84" s="123">
        <v>5.661849037453E-3</v>
      </c>
      <c r="AJ84" s="122">
        <v>3.619741885624E-3</v>
      </c>
      <c r="AK84" s="123">
        <v>61.040641282998202</v>
      </c>
      <c r="AL84" s="122">
        <v>2.5773095673254902</v>
      </c>
      <c r="AM84" s="123">
        <v>28.7088830433769</v>
      </c>
      <c r="AN84" s="122">
        <v>1.267573464222</v>
      </c>
      <c r="AO84" s="123">
        <v>9.6029691186392103</v>
      </c>
      <c r="AP84" s="122">
        <v>0.44499700054583202</v>
      </c>
      <c r="AQ84" s="123">
        <v>10.1372355055383</v>
      </c>
      <c r="AR84" s="122">
        <v>0.44260140079084198</v>
      </c>
      <c r="AS84" s="123">
        <v>1.44849921138793</v>
      </c>
      <c r="AT84" s="122">
        <v>6.2561614966976001E-2</v>
      </c>
      <c r="AU84" s="123">
        <v>9.5244589067999998E-5</v>
      </c>
      <c r="AV84" s="122">
        <v>2.615104427E-5</v>
      </c>
    </row>
    <row r="85" spans="1:48" x14ac:dyDescent="0.25">
      <c r="A85" s="88" t="s">
        <v>398</v>
      </c>
      <c r="B85" s="88">
        <v>15901.737462462501</v>
      </c>
      <c r="C85" s="88">
        <v>10081.7570338072</v>
      </c>
      <c r="D85" s="68">
        <f t="shared" si="22"/>
        <v>16156.784921131468</v>
      </c>
      <c r="E85" s="69">
        <f t="shared" si="23"/>
        <v>10081.7570338072</v>
      </c>
      <c r="F85" s="87">
        <v>96.223332575024102</v>
      </c>
      <c r="G85" s="87">
        <v>61.373781796255599</v>
      </c>
      <c r="H85" s="87">
        <v>0.99400634601650406</v>
      </c>
      <c r="I85" s="88">
        <v>162.711333891717</v>
      </c>
      <c r="J85" s="88">
        <v>12.661525047316699</v>
      </c>
      <c r="K85" s="73">
        <f t="shared" si="24"/>
        <v>165.32105577296946</v>
      </c>
      <c r="L85" s="74">
        <f t="shared" si="25"/>
        <v>12.661525047316699</v>
      </c>
      <c r="M85" s="78">
        <v>1.0195738619149E-2</v>
      </c>
      <c r="N85" s="78">
        <v>6.5112050981620002E-3</v>
      </c>
      <c r="O85" s="78">
        <v>0.12184999923261511</v>
      </c>
      <c r="W85" s="123">
        <v>72959.352664708204</v>
      </c>
      <c r="X85" s="122">
        <v>2743.95210861546</v>
      </c>
      <c r="Y85" s="123">
        <v>43.0221283540114</v>
      </c>
      <c r="Z85" s="122">
        <v>1.7561087111176701</v>
      </c>
      <c r="AA85" s="123">
        <v>1.2253038848522799</v>
      </c>
      <c r="AB85" s="122">
        <v>0.16121522344976499</v>
      </c>
      <c r="AC85" s="123">
        <v>76815.344265081803</v>
      </c>
      <c r="AD85" s="122">
        <v>4769.5766015345598</v>
      </c>
      <c r="AE85" s="123">
        <v>105.671816223609</v>
      </c>
      <c r="AF85" s="122">
        <v>3.9398672860309198</v>
      </c>
      <c r="AG85" s="123">
        <v>120.77051027470399</v>
      </c>
      <c r="AH85" s="122">
        <v>7.0263974153403801</v>
      </c>
      <c r="AI85" s="123">
        <v>9.980909169649999E-4</v>
      </c>
      <c r="AJ85" s="122">
        <v>1.46991772014E-3</v>
      </c>
      <c r="AK85" s="123">
        <v>49.838781788382299</v>
      </c>
      <c r="AL85" s="122">
        <v>2.1400451396972899</v>
      </c>
      <c r="AM85" s="123">
        <v>28.324781738352399</v>
      </c>
      <c r="AN85" s="122">
        <v>1.3284859590829201</v>
      </c>
      <c r="AO85" s="123">
        <v>10.5556148870662</v>
      </c>
      <c r="AP85" s="122">
        <v>0.50196860155801803</v>
      </c>
      <c r="AQ85" s="123">
        <v>13.003923586263101</v>
      </c>
      <c r="AR85" s="122">
        <v>0.567481262183955</v>
      </c>
      <c r="AS85" s="123">
        <v>1.9229776868625199</v>
      </c>
      <c r="AT85" s="122">
        <v>8.3006945901805004E-2</v>
      </c>
      <c r="AU85" s="123">
        <v>1.6417333789999999E-5</v>
      </c>
      <c r="AV85" s="122">
        <v>1.0429768565000001E-5</v>
      </c>
    </row>
    <row r="86" spans="1:48" x14ac:dyDescent="0.25">
      <c r="A86" s="88" t="s">
        <v>399</v>
      </c>
      <c r="B86" s="88">
        <v>3292.8860531264299</v>
      </c>
      <c r="C86" s="88">
        <v>1172.40124142184</v>
      </c>
      <c r="D86" s="68">
        <f t="shared" si="22"/>
        <v>3345.700547235574</v>
      </c>
      <c r="E86" s="69">
        <f t="shared" si="23"/>
        <v>1172.40124142184</v>
      </c>
      <c r="F86" s="87">
        <v>23.1108896965371</v>
      </c>
      <c r="G86" s="87">
        <v>8.5289719178410106</v>
      </c>
      <c r="H86" s="87">
        <v>0.96476057405555604</v>
      </c>
      <c r="I86" s="88">
        <v>141.55556077381499</v>
      </c>
      <c r="J86" s="88">
        <v>12.6683241853395</v>
      </c>
      <c r="K86" s="73">
        <f t="shared" si="24"/>
        <v>143.8259658865297</v>
      </c>
      <c r="L86" s="74">
        <f t="shared" si="25"/>
        <v>12.6683241853395</v>
      </c>
      <c r="M86" s="78">
        <v>4.3386057377267001E-2</v>
      </c>
      <c r="N86" s="78">
        <v>1.5847601130147E-2</v>
      </c>
      <c r="O86" s="78">
        <v>0.24500722327061941</v>
      </c>
      <c r="W86" s="123">
        <v>64875.173371962403</v>
      </c>
      <c r="X86" s="122">
        <v>3337.7856344050501</v>
      </c>
      <c r="Y86" s="123">
        <v>56.118333321593497</v>
      </c>
      <c r="Z86" s="122">
        <v>2.9560936175187602</v>
      </c>
      <c r="AA86" s="123">
        <v>1.4809095804896399</v>
      </c>
      <c r="AB86" s="122">
        <v>0.19939810789923601</v>
      </c>
      <c r="AC86" s="123">
        <v>67070.682928622395</v>
      </c>
      <c r="AD86" s="122">
        <v>4712.1641479668297</v>
      </c>
      <c r="AE86" s="123">
        <v>396.56152290020299</v>
      </c>
      <c r="AF86" s="122">
        <v>65.355386453030405</v>
      </c>
      <c r="AG86" s="123">
        <v>87.804839754079197</v>
      </c>
      <c r="AH86" s="122">
        <v>6.2109144148689497</v>
      </c>
      <c r="AI86" s="123">
        <v>3.9793795292960002E-3</v>
      </c>
      <c r="AJ86" s="122">
        <v>2.8482087513029999E-3</v>
      </c>
      <c r="AK86" s="123">
        <v>51.835432184735097</v>
      </c>
      <c r="AL86" s="122">
        <v>3.15875536261828</v>
      </c>
      <c r="AM86" s="123">
        <v>25.292386778520498</v>
      </c>
      <c r="AN86" s="122">
        <v>1.5304641537605601</v>
      </c>
      <c r="AO86" s="123">
        <v>9.2619354519667798</v>
      </c>
      <c r="AP86" s="122">
        <v>0.58538804677267997</v>
      </c>
      <c r="AQ86" s="123">
        <v>8.0452180333763703</v>
      </c>
      <c r="AR86" s="122">
        <v>0.39765055386644099</v>
      </c>
      <c r="AS86" s="123">
        <v>1.18466832663521</v>
      </c>
      <c r="AT86" s="122">
        <v>5.6607562799606999E-2</v>
      </c>
      <c r="AU86" s="123">
        <v>4.9356377217E-5</v>
      </c>
      <c r="AV86" s="122">
        <v>1.7603826108000001E-5</v>
      </c>
    </row>
    <row r="87" spans="1:48" x14ac:dyDescent="0.25">
      <c r="A87" s="88" t="s">
        <v>400</v>
      </c>
      <c r="B87" s="88">
        <v>6018.4867159939304</v>
      </c>
      <c r="C87" s="88">
        <v>2482.9498455264702</v>
      </c>
      <c r="D87" s="68">
        <f t="shared" si="22"/>
        <v>6115.0170319779972</v>
      </c>
      <c r="E87" s="69">
        <f t="shared" si="23"/>
        <v>2482.9498455264702</v>
      </c>
      <c r="F87" s="87">
        <v>42.252505569914</v>
      </c>
      <c r="G87" s="87">
        <v>18.6187830543602</v>
      </c>
      <c r="H87" s="87">
        <v>0.93622841253320876</v>
      </c>
      <c r="I87" s="88">
        <v>154.10014147786799</v>
      </c>
      <c r="J87" s="88">
        <v>12.3488062246442</v>
      </c>
      <c r="K87" s="73">
        <f t="shared" si="24"/>
        <v>156.5717487193557</v>
      </c>
      <c r="L87" s="74">
        <f t="shared" si="25"/>
        <v>12.3488062246442</v>
      </c>
      <c r="M87" s="78">
        <v>2.7684195987335E-2</v>
      </c>
      <c r="N87" s="78">
        <v>1.1197314091767E-2</v>
      </c>
      <c r="O87" s="78">
        <v>0.19812532541188069</v>
      </c>
      <c r="W87" s="123">
        <v>75738.893452282704</v>
      </c>
      <c r="X87" s="122">
        <v>2837.7798719323901</v>
      </c>
      <c r="Y87" s="123">
        <v>61.493511782570799</v>
      </c>
      <c r="Z87" s="122">
        <v>2.7469515967831901</v>
      </c>
      <c r="AA87" s="123">
        <v>1.7742563670512701</v>
      </c>
      <c r="AB87" s="122">
        <v>0.23194912288942299</v>
      </c>
      <c r="AC87" s="123">
        <v>75080.674183690106</v>
      </c>
      <c r="AD87" s="122">
        <v>4655.3925037703802</v>
      </c>
      <c r="AE87" s="123">
        <v>104.03552259016899</v>
      </c>
      <c r="AF87" s="122">
        <v>3.9173574913197902</v>
      </c>
      <c r="AG87" s="123">
        <v>110.229975445327</v>
      </c>
      <c r="AH87" s="122">
        <v>6.9215560056406096</v>
      </c>
      <c r="AI87" s="123">
        <v>2.1297513498339999E-3</v>
      </c>
      <c r="AJ87" s="122">
        <v>2.1744614824190001E-3</v>
      </c>
      <c r="AK87" s="123">
        <v>47.265024834844397</v>
      </c>
      <c r="AL87" s="122">
        <v>2.3549382984910299</v>
      </c>
      <c r="AM87" s="123">
        <v>26.213239187246401</v>
      </c>
      <c r="AN87" s="122">
        <v>1.37729279960164</v>
      </c>
      <c r="AO87" s="123">
        <v>9.6502722588042893</v>
      </c>
      <c r="AP87" s="122">
        <v>0.52705342465820604</v>
      </c>
      <c r="AQ87" s="123">
        <v>11.798532071561301</v>
      </c>
      <c r="AR87" s="122">
        <v>0.52095302501860297</v>
      </c>
      <c r="AS87" s="123">
        <v>1.7602765033238399</v>
      </c>
      <c r="AT87" s="122">
        <v>7.6309852190469998E-2</v>
      </c>
      <c r="AU87" s="123">
        <v>4.2986104326999999E-5</v>
      </c>
      <c r="AV87" s="122">
        <v>1.7139455481E-5</v>
      </c>
    </row>
    <row r="88" spans="1:48" x14ac:dyDescent="0.25">
      <c r="A88" s="88" t="s">
        <v>401</v>
      </c>
      <c r="B88" s="88">
        <v>5198.5041718804296</v>
      </c>
      <c r="C88" s="88">
        <v>2017.67955102363</v>
      </c>
      <c r="D88" s="68">
        <f t="shared" si="22"/>
        <v>5281.8828140601254</v>
      </c>
      <c r="E88" s="69">
        <f t="shared" si="23"/>
        <v>2017.67955102363</v>
      </c>
      <c r="F88" s="87">
        <v>33.4484758815032</v>
      </c>
      <c r="G88" s="87">
        <v>13.345698017974801</v>
      </c>
      <c r="H88" s="87">
        <v>0.97276701407529531</v>
      </c>
      <c r="I88" s="88">
        <v>155.025142794435</v>
      </c>
      <c r="J88" s="88">
        <v>13.330804510579499</v>
      </c>
      <c r="K88" s="73">
        <f t="shared" si="24"/>
        <v>157.51158610246026</v>
      </c>
      <c r="L88" s="74">
        <f t="shared" si="25"/>
        <v>13.330804510579499</v>
      </c>
      <c r="M88" s="78">
        <v>3.0180755922995E-2</v>
      </c>
      <c r="N88" s="78">
        <v>1.1896661496294E-2</v>
      </c>
      <c r="O88" s="78">
        <v>0.21815201479288851</v>
      </c>
      <c r="W88" s="123">
        <v>71972.157636302407</v>
      </c>
      <c r="X88" s="122">
        <v>2683.6115771200002</v>
      </c>
      <c r="Y88" s="123">
        <v>45.591303118516002</v>
      </c>
      <c r="Z88" s="122">
        <v>2.9119238931401301</v>
      </c>
      <c r="AA88" s="123">
        <v>1.2823206622696399</v>
      </c>
      <c r="AB88" s="122">
        <v>0.16670445095283401</v>
      </c>
      <c r="AC88" s="123">
        <v>79378.410814635703</v>
      </c>
      <c r="AD88" s="122">
        <v>4957.1086307636497</v>
      </c>
      <c r="AE88" s="123">
        <v>113.31708101477101</v>
      </c>
      <c r="AF88" s="122">
        <v>4.1773033919429903</v>
      </c>
      <c r="AG88" s="123">
        <v>109.66632124658</v>
      </c>
      <c r="AH88" s="122">
        <v>6.6324617417246801</v>
      </c>
      <c r="AI88" s="123">
        <v>3.7233851147410002E-3</v>
      </c>
      <c r="AJ88" s="122">
        <v>2.8520837017189998E-3</v>
      </c>
      <c r="AK88" s="123">
        <v>65.6705363986121</v>
      </c>
      <c r="AL88" s="122">
        <v>2.7826950831396702</v>
      </c>
      <c r="AM88" s="123">
        <v>32.7529665837016</v>
      </c>
      <c r="AN88" s="122">
        <v>1.5490406226697699</v>
      </c>
      <c r="AO88" s="123">
        <v>11.2298942762134</v>
      </c>
      <c r="AP88" s="122">
        <v>0.55077335612146205</v>
      </c>
      <c r="AQ88" s="123">
        <v>11.263496712187001</v>
      </c>
      <c r="AR88" s="122">
        <v>0.49911791443184</v>
      </c>
      <c r="AS88" s="123">
        <v>1.68715558860277</v>
      </c>
      <c r="AT88" s="122">
        <v>7.3943170161781993E-2</v>
      </c>
      <c r="AU88" s="123">
        <v>4.4596117382999999E-5</v>
      </c>
      <c r="AV88" s="122">
        <v>1.7304329810000002E-5</v>
      </c>
    </row>
    <row r="89" spans="1:48" x14ac:dyDescent="0.25">
      <c r="A89" s="88" t="s">
        <v>402</v>
      </c>
      <c r="B89" s="88">
        <v>6107.14071004588</v>
      </c>
      <c r="C89" s="88">
        <v>2930.42650878206</v>
      </c>
      <c r="D89" s="68">
        <f t="shared" si="22"/>
        <v>6205.0929446056498</v>
      </c>
      <c r="E89" s="69">
        <f t="shared" si="23"/>
        <v>2930.42650878206</v>
      </c>
      <c r="F89" s="87">
        <v>38.061061401701799</v>
      </c>
      <c r="G89" s="87">
        <v>18.596829120285001</v>
      </c>
      <c r="H89" s="87">
        <v>0.98205294569392465</v>
      </c>
      <c r="I89" s="88">
        <v>157.49754971106799</v>
      </c>
      <c r="J89" s="88">
        <v>14.7095778293364</v>
      </c>
      <c r="K89" s="73">
        <f t="shared" si="24"/>
        <v>160.0236478745687</v>
      </c>
      <c r="L89" s="74">
        <f t="shared" si="25"/>
        <v>14.7095778293364</v>
      </c>
      <c r="M89" s="78">
        <v>2.5834690104270999E-2</v>
      </c>
      <c r="N89" s="78">
        <v>1.2627374080197E-2</v>
      </c>
      <c r="O89" s="78">
        <v>0.19108060904481461</v>
      </c>
      <c r="W89" s="123">
        <v>69592.264135627396</v>
      </c>
      <c r="X89" s="122">
        <v>2785.6925455750202</v>
      </c>
      <c r="Y89" s="123">
        <v>47.002862893292999</v>
      </c>
      <c r="Z89" s="122">
        <v>2.2510324861397102</v>
      </c>
      <c r="AA89" s="123">
        <v>1.30195949726219</v>
      </c>
      <c r="AB89" s="122">
        <v>0.16791524684749201</v>
      </c>
      <c r="AC89" s="123">
        <v>73981.800789695902</v>
      </c>
      <c r="AD89" s="122">
        <v>4714.72301296763</v>
      </c>
      <c r="AE89" s="123">
        <v>179.60034467188601</v>
      </c>
      <c r="AF89" s="122">
        <v>23.361655756339498</v>
      </c>
      <c r="AG89" s="123">
        <v>91.757918451403995</v>
      </c>
      <c r="AH89" s="122">
        <v>5.4392104140483202</v>
      </c>
      <c r="AI89" s="123">
        <v>9.8402834250100007E-4</v>
      </c>
      <c r="AJ89" s="122">
        <v>1.4492073549389999E-3</v>
      </c>
      <c r="AK89" s="123">
        <v>40.090017220732697</v>
      </c>
      <c r="AL89" s="122">
        <v>1.72573824257146</v>
      </c>
      <c r="AM89" s="123">
        <v>22.7463053454413</v>
      </c>
      <c r="AN89" s="122">
        <v>1.05217592270064</v>
      </c>
      <c r="AO89" s="123">
        <v>8.4893922145910903</v>
      </c>
      <c r="AP89" s="122">
        <v>0.40522368750141202</v>
      </c>
      <c r="AQ89" s="123">
        <v>8.7089457250271103</v>
      </c>
      <c r="AR89" s="122">
        <v>0.389866181668304</v>
      </c>
      <c r="AS89" s="123">
        <v>1.2703240170563701</v>
      </c>
      <c r="AT89" s="122">
        <v>5.6286437979242002E-2</v>
      </c>
      <c r="AU89" s="123">
        <v>2.8262942770999999E-5</v>
      </c>
      <c r="AV89" s="122">
        <v>1.3611971858E-5</v>
      </c>
    </row>
    <row r="90" spans="1:48" x14ac:dyDescent="0.25">
      <c r="A90" s="88" t="s">
        <v>403</v>
      </c>
      <c r="B90" s="88">
        <v>1002.95137275606</v>
      </c>
      <c r="C90" s="88">
        <v>158.376874204058</v>
      </c>
      <c r="D90" s="68">
        <f t="shared" si="22"/>
        <v>1019.0376777522168</v>
      </c>
      <c r="E90" s="69">
        <f t="shared" si="23"/>
        <v>158.376874204058</v>
      </c>
      <c r="F90" s="87">
        <v>6.46266809196623</v>
      </c>
      <c r="G90" s="87">
        <v>1.1304324511817001</v>
      </c>
      <c r="H90" s="87">
        <v>0.90277417285987427</v>
      </c>
      <c r="I90" s="88">
        <v>152.48985699033</v>
      </c>
      <c r="J90" s="88">
        <v>11.3804670483485</v>
      </c>
      <c r="K90" s="73">
        <f t="shared" si="24"/>
        <v>154.93563693041429</v>
      </c>
      <c r="L90" s="74">
        <f t="shared" si="25"/>
        <v>11.3804670483485</v>
      </c>
      <c r="M90" s="78">
        <v>0.15258019558405</v>
      </c>
      <c r="N90" s="78">
        <v>2.6600661343908E-2</v>
      </c>
      <c r="O90" s="78">
        <v>0.42807992473049328</v>
      </c>
      <c r="W90" s="123">
        <v>73468.279004950396</v>
      </c>
      <c r="X90" s="122">
        <v>2698.2253204571298</v>
      </c>
      <c r="Y90" s="123">
        <v>34.3770108879798</v>
      </c>
      <c r="Z90" s="122">
        <v>1.4304635945687001</v>
      </c>
      <c r="AA90" s="123">
        <v>0.92080387761442395</v>
      </c>
      <c r="AB90" s="122">
        <v>0.134043209962357</v>
      </c>
      <c r="AC90" s="123">
        <v>80576.948056426394</v>
      </c>
      <c r="AD90" s="122">
        <v>5021.1380689364996</v>
      </c>
      <c r="AE90" s="123">
        <v>128.21699043584701</v>
      </c>
      <c r="AF90" s="122">
        <v>4.6977627460409597</v>
      </c>
      <c r="AG90" s="123">
        <v>138.18258295344299</v>
      </c>
      <c r="AH90" s="122">
        <v>8.0275943168279706</v>
      </c>
      <c r="AI90" s="123">
        <v>9.3295589498909991E-3</v>
      </c>
      <c r="AJ90" s="122">
        <v>4.5699226791879998E-3</v>
      </c>
      <c r="AK90" s="123">
        <v>92.027520104129493</v>
      </c>
      <c r="AL90" s="122">
        <v>3.9064702146155899</v>
      </c>
      <c r="AM90" s="123">
        <v>43.537022792954602</v>
      </c>
      <c r="AN90" s="122">
        <v>1.9078138174588</v>
      </c>
      <c r="AO90" s="123">
        <v>14.0912058380612</v>
      </c>
      <c r="AP90" s="122">
        <v>0.64237146445948601</v>
      </c>
      <c r="AQ90" s="123">
        <v>13.6710741107155</v>
      </c>
      <c r="AR90" s="122">
        <v>0.59544304240220403</v>
      </c>
      <c r="AS90" s="123">
        <v>2.00530866340821</v>
      </c>
      <c r="AT90" s="122">
        <v>8.6489940333365004E-2</v>
      </c>
      <c r="AU90" s="123">
        <v>2.7213105706100002E-4</v>
      </c>
      <c r="AV90" s="122">
        <v>4.4387925367E-5</v>
      </c>
    </row>
    <row r="91" spans="1:48" x14ac:dyDescent="0.25">
      <c r="A91" s="88" t="s">
        <v>404</v>
      </c>
      <c r="B91" s="88">
        <v>7378.60192192867</v>
      </c>
      <c r="C91" s="88">
        <v>3461.4258242569599</v>
      </c>
      <c r="D91" s="68">
        <f t="shared" si="22"/>
        <v>7496.9470822081839</v>
      </c>
      <c r="E91" s="69">
        <f t="shared" si="23"/>
        <v>3461.4258242569599</v>
      </c>
      <c r="F91" s="87">
        <v>54.868938549725399</v>
      </c>
      <c r="G91" s="87">
        <v>27.9227947099536</v>
      </c>
      <c r="H91" s="87">
        <v>0.92182530167448806</v>
      </c>
      <c r="I91" s="88">
        <v>151.766163393597</v>
      </c>
      <c r="J91" s="88">
        <v>12.381471952112999</v>
      </c>
      <c r="K91" s="73">
        <f t="shared" si="24"/>
        <v>154.20033603522495</v>
      </c>
      <c r="L91" s="74">
        <f t="shared" si="25"/>
        <v>12.381471952112999</v>
      </c>
      <c r="M91" s="78">
        <v>2.1007143684330001E-2</v>
      </c>
      <c r="N91" s="78">
        <v>9.9176763607270006E-3</v>
      </c>
      <c r="O91" s="78">
        <v>0.17280424092855023</v>
      </c>
      <c r="W91" s="123">
        <v>73671.540159215496</v>
      </c>
      <c r="X91" s="122">
        <v>2776.8575638986899</v>
      </c>
      <c r="Y91" s="123">
        <v>47.969294270656903</v>
      </c>
      <c r="Z91" s="122">
        <v>2.0746947715674202</v>
      </c>
      <c r="AA91" s="123">
        <v>1.3531642741645</v>
      </c>
      <c r="AB91" s="122">
        <v>0.19083608425204299</v>
      </c>
      <c r="AC91" s="123">
        <v>79453.263089882501</v>
      </c>
      <c r="AD91" s="122">
        <v>4944.2527789206497</v>
      </c>
      <c r="AE91" s="123">
        <v>148.545061146623</v>
      </c>
      <c r="AF91" s="122">
        <v>12.894375355000401</v>
      </c>
      <c r="AG91" s="123">
        <v>127.494441843256</v>
      </c>
      <c r="AH91" s="122">
        <v>7.7615951468869797</v>
      </c>
      <c r="AI91" s="123">
        <v>2.7107070197090002E-3</v>
      </c>
      <c r="AJ91" s="122">
        <v>2.4663792798300002E-3</v>
      </c>
      <c r="AK91" s="123">
        <v>70.523656952124</v>
      </c>
      <c r="AL91" s="122">
        <v>3.2103549858109699</v>
      </c>
      <c r="AM91" s="123">
        <v>34.469220140065602</v>
      </c>
      <c r="AN91" s="122">
        <v>1.6464105314041899</v>
      </c>
      <c r="AO91" s="123">
        <v>11.5925155707138</v>
      </c>
      <c r="AP91" s="122">
        <v>0.56843917362799001</v>
      </c>
      <c r="AQ91" s="123">
        <v>11.542911607122999</v>
      </c>
      <c r="AR91" s="122">
        <v>0.51706316363237803</v>
      </c>
      <c r="AS91" s="123">
        <v>1.6843709709236601</v>
      </c>
      <c r="AT91" s="122">
        <v>7.4793222378658E-2</v>
      </c>
      <c r="AU91" s="123">
        <v>3.1586241559000001E-5</v>
      </c>
      <c r="AV91" s="122">
        <v>1.4747698317999999E-5</v>
      </c>
    </row>
  </sheetData>
  <mergeCells count="6">
    <mergeCell ref="AA3:AN3"/>
    <mergeCell ref="D1:S1"/>
    <mergeCell ref="T1:X1"/>
    <mergeCell ref="D3:I3"/>
    <mergeCell ref="K3:Q3"/>
    <mergeCell ref="R3:X3"/>
  </mergeCells>
  <conditionalFormatting sqref="AK1 AK3 AI4 AI8:AI19">
    <cfRule type="cellIs" dxfId="16" priority="10" operator="greaterThan">
      <formula>500</formula>
    </cfRule>
  </conditionalFormatting>
  <conditionalFormatting sqref="F7:F19">
    <cfRule type="cellIs" dxfId="15" priority="9" operator="greaterThan">
      <formula>40</formula>
    </cfRule>
  </conditionalFormatting>
  <conditionalFormatting sqref="AI21:AI23">
    <cfRule type="cellIs" dxfId="14" priority="8" operator="greaterThan">
      <formula>500</formula>
    </cfRule>
  </conditionalFormatting>
  <conditionalFormatting sqref="F22:F23">
    <cfRule type="cellIs" dxfId="13" priority="7" operator="greaterThan">
      <formula>40</formula>
    </cfRule>
  </conditionalFormatting>
  <conditionalFormatting sqref="AI50:AI52">
    <cfRule type="cellIs" dxfId="12" priority="6" operator="greaterThan">
      <formula>500</formula>
    </cfRule>
  </conditionalFormatting>
  <conditionalFormatting sqref="F51:F70">
    <cfRule type="cellIs" dxfId="11" priority="4" operator="greaterThan">
      <formula>40</formula>
    </cfRule>
  </conditionalFormatting>
  <conditionalFormatting sqref="AI71:AI72">
    <cfRule type="cellIs" dxfId="10" priority="3" operator="greaterThan">
      <formula>500</formula>
    </cfRule>
  </conditionalFormatting>
  <conditionalFormatting sqref="F72">
    <cfRule type="cellIs" dxfId="9" priority="2" operator="greaterThan">
      <formula>40</formula>
    </cfRule>
  </conditionalFormatting>
  <conditionalFormatting sqref="AI5:AI7">
    <cfRule type="cellIs" dxfId="8" priority="1" operator="greaterThan">
      <formula>500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31" workbookViewId="0">
      <selection activeCell="T32" sqref="T32:U32"/>
    </sheetView>
  </sheetViews>
  <sheetFormatPr defaultRowHeight="15" x14ac:dyDescent="0.25"/>
  <cols>
    <col min="5" max="5" width="10.5703125" bestFit="1" customWidth="1"/>
  </cols>
  <sheetData>
    <row r="1" spans="1:26" ht="15.75" thickBot="1" x14ac:dyDescent="0.3">
      <c r="A1" s="1"/>
      <c r="B1" s="2" t="s">
        <v>0</v>
      </c>
      <c r="C1" s="3" t="s">
        <v>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6" ht="15.75" thickBot="1" x14ac:dyDescent="0.3">
      <c r="A2" s="5" t="s">
        <v>2</v>
      </c>
      <c r="B2" s="6">
        <v>1542</v>
      </c>
      <c r="C2" s="7">
        <v>17</v>
      </c>
      <c r="D2" t="s">
        <v>281</v>
      </c>
    </row>
    <row r="3" spans="1:26" ht="15.75" thickBot="1" x14ac:dyDescent="0.3">
      <c r="A3" s="9" t="s">
        <v>7</v>
      </c>
      <c r="B3" s="10">
        <v>1518</v>
      </c>
      <c r="C3" s="11">
        <v>0.3</v>
      </c>
      <c r="D3" s="130" t="s">
        <v>3</v>
      </c>
      <c r="E3" s="130"/>
      <c r="F3" s="130"/>
      <c r="G3" s="130"/>
      <c r="H3" s="130"/>
      <c r="I3" s="130"/>
      <c r="J3" s="8"/>
      <c r="K3" s="130" t="s">
        <v>4</v>
      </c>
      <c r="L3" s="130"/>
      <c r="M3" s="130"/>
      <c r="N3" s="130"/>
      <c r="O3" s="130"/>
      <c r="P3" s="130"/>
      <c r="Q3" s="130"/>
      <c r="R3" s="129" t="s">
        <v>5</v>
      </c>
      <c r="S3" s="129"/>
      <c r="T3" s="129"/>
      <c r="U3" s="129"/>
      <c r="V3" s="129"/>
    </row>
    <row r="4" spans="1:26" ht="15.75" thickBot="1" x14ac:dyDescent="0.3">
      <c r="B4" s="4" t="s">
        <v>8</v>
      </c>
      <c r="C4" s="4"/>
      <c r="D4" s="80" t="s">
        <v>9</v>
      </c>
      <c r="E4" s="80"/>
      <c r="F4" s="12"/>
      <c r="G4" s="13"/>
      <c r="H4" s="14"/>
      <c r="I4" s="4" t="s">
        <v>8</v>
      </c>
      <c r="J4" s="4"/>
      <c r="K4" s="15" t="s">
        <v>9</v>
      </c>
      <c r="L4" s="15"/>
      <c r="M4" s="15"/>
      <c r="N4" s="15"/>
      <c r="O4" s="16"/>
      <c r="P4" s="4" t="s">
        <v>8</v>
      </c>
      <c r="Q4" s="4"/>
      <c r="R4" s="4" t="s">
        <v>9</v>
      </c>
      <c r="S4" s="4"/>
      <c r="T4" s="17"/>
      <c r="U4" s="17"/>
      <c r="V4" s="18"/>
    </row>
    <row r="5" spans="1:26" ht="17.25" x14ac:dyDescent="0.25">
      <c r="A5" s="19" t="s">
        <v>10</v>
      </c>
      <c r="B5" s="21" t="s">
        <v>11</v>
      </c>
      <c r="C5" s="22" t="s">
        <v>12</v>
      </c>
      <c r="D5" s="23" t="s">
        <v>13</v>
      </c>
      <c r="E5" s="24" t="s">
        <v>12</v>
      </c>
      <c r="F5" s="25" t="s">
        <v>14</v>
      </c>
      <c r="G5" s="26" t="s">
        <v>12</v>
      </c>
      <c r="H5" s="27" t="s">
        <v>15</v>
      </c>
      <c r="I5" s="22" t="s">
        <v>16</v>
      </c>
      <c r="J5" s="28" t="s">
        <v>12</v>
      </c>
      <c r="K5" s="29" t="s">
        <v>17</v>
      </c>
      <c r="L5" s="30" t="s">
        <v>12</v>
      </c>
      <c r="M5" s="31" t="s">
        <v>18</v>
      </c>
      <c r="N5" s="32" t="s">
        <v>12</v>
      </c>
      <c r="O5" s="33" t="s">
        <v>15</v>
      </c>
      <c r="P5" s="20" t="s">
        <v>19</v>
      </c>
      <c r="Q5" s="28" t="s">
        <v>12</v>
      </c>
      <c r="R5" s="34" t="s">
        <v>20</v>
      </c>
      <c r="S5" s="34" t="s">
        <v>12</v>
      </c>
      <c r="T5" s="34" t="s">
        <v>21</v>
      </c>
      <c r="U5" s="34" t="s">
        <v>12</v>
      </c>
      <c r="V5" s="35" t="s">
        <v>22</v>
      </c>
    </row>
    <row r="6" spans="1:26" x14ac:dyDescent="0.25">
      <c r="A6" s="46"/>
      <c r="B6" s="81"/>
      <c r="C6" s="82"/>
      <c r="D6" s="83"/>
      <c r="E6" s="84"/>
      <c r="F6" s="40" t="s">
        <v>35</v>
      </c>
      <c r="G6" s="41"/>
      <c r="H6" s="42"/>
      <c r="I6" s="81" t="s">
        <v>8</v>
      </c>
      <c r="J6" s="82"/>
      <c r="K6" s="85" t="s">
        <v>9</v>
      </c>
      <c r="L6" s="86"/>
      <c r="M6" s="43" t="s">
        <v>35</v>
      </c>
      <c r="N6" s="44"/>
      <c r="O6" s="45"/>
      <c r="P6" s="81" t="s">
        <v>8</v>
      </c>
      <c r="Q6" s="82"/>
      <c r="R6" s="82" t="s">
        <v>9</v>
      </c>
      <c r="S6" s="43" t="s">
        <v>35</v>
      </c>
      <c r="T6" s="44">
        <v>1542</v>
      </c>
      <c r="U6" s="45">
        <f>T6*SQRT(((17/T6)^2)+((0.00000008/0.00001867))^2)</f>
        <v>18.238904104309533</v>
      </c>
      <c r="V6" t="s">
        <v>296</v>
      </c>
    </row>
    <row r="7" spans="1:26" x14ac:dyDescent="0.25">
      <c r="A7" s="88" t="s">
        <v>38</v>
      </c>
      <c r="B7" s="88">
        <v>3505.8832899793001</v>
      </c>
      <c r="C7" s="88">
        <v>1640.12461517361</v>
      </c>
      <c r="D7" s="47">
        <f t="shared" ref="D7:D24" si="0">IF(ISNUMBER(B7),(B7*(EXP(B$2*0.00001867)-1)/(EXP(B$3*0.00001867)-1)),"&lt; DL")</f>
        <v>3562.1140399592932</v>
      </c>
      <c r="E7" s="48">
        <f>C7</f>
        <v>1640.12461517361</v>
      </c>
      <c r="F7" s="49">
        <v>114.171198326187</v>
      </c>
      <c r="G7" s="50">
        <v>53.742056847782003</v>
      </c>
      <c r="H7" s="51">
        <v>0.99385188908125244</v>
      </c>
      <c r="I7" s="52">
        <v>30.6925354652798</v>
      </c>
      <c r="J7" s="53">
        <v>1.6390982069069699</v>
      </c>
      <c r="K7" s="54">
        <f t="shared" ref="K7:K24" si="1">IF(ISNUMBER(I7),(I7*(EXP(B$2*0.00001867)-1)/(EXP(B$3*0.00001867)-1)),"&lt; DL")</f>
        <v>31.18481206014911</v>
      </c>
      <c r="L7" s="55">
        <f>J7</f>
        <v>1.6390982069069699</v>
      </c>
      <c r="M7" s="56">
        <v>8.7565456536809992E-3</v>
      </c>
      <c r="N7" s="56">
        <v>4.1220314047410002E-3</v>
      </c>
      <c r="O7" s="57">
        <v>0.11344718625940188</v>
      </c>
      <c r="P7" s="88">
        <v>3.2653807938333002E-2</v>
      </c>
      <c r="Q7" s="88">
        <v>1.741813033609E-3</v>
      </c>
      <c r="R7" s="89">
        <f>IF(ISNUMBER(P7),(P7*((EXP(B$3*0.00001867)-1)/(EXP(B$2*0.00001867)-1))),"&lt; DL")</f>
        <v>3.2138342097128181E-2</v>
      </c>
      <c r="S7" s="89">
        <f>Q7</f>
        <v>1.741813033609E-3</v>
      </c>
      <c r="T7" s="114">
        <f>LN(R7+1)/0.00001867</f>
        <v>1694.3069359853307</v>
      </c>
      <c r="U7" s="114">
        <f>Q7/P7*T7</f>
        <v>90.377389050817001</v>
      </c>
      <c r="V7" s="115">
        <f>U7/T7</f>
        <v>5.3341804327949403E-2</v>
      </c>
      <c r="Y7" s="58"/>
    </row>
    <row r="8" spans="1:26" x14ac:dyDescent="0.25">
      <c r="A8" s="88" t="s">
        <v>47</v>
      </c>
      <c r="B8" s="88">
        <v>5017.38848752996</v>
      </c>
      <c r="C8" s="88">
        <v>2459.7885041703398</v>
      </c>
      <c r="D8" s="68">
        <f t="shared" si="0"/>
        <v>5097.8622210399135</v>
      </c>
      <c r="E8" s="69">
        <f t="shared" ref="E8:E31" si="2">C8</f>
        <v>2459.7885041703398</v>
      </c>
      <c r="F8" s="70">
        <v>138.713238196573</v>
      </c>
      <c r="G8" s="71">
        <v>67.635043540420597</v>
      </c>
      <c r="H8" s="14">
        <v>0.99456649628147686</v>
      </c>
      <c r="I8" s="72">
        <v>34.652010484722503</v>
      </c>
      <c r="J8">
        <v>1.7232885243907701</v>
      </c>
      <c r="K8" s="73">
        <f t="shared" si="1"/>
        <v>35.207792972816115</v>
      </c>
      <c r="L8" s="74">
        <f t="shared" ref="L8:L31" si="3">J8</f>
        <v>1.7232885243907701</v>
      </c>
      <c r="M8" s="75">
        <v>7.184528807183E-3</v>
      </c>
      <c r="N8" s="75">
        <v>3.5012409230449999E-3</v>
      </c>
      <c r="O8" s="76">
        <v>0.10204831859005035</v>
      </c>
      <c r="P8" s="88">
        <v>2.8758828741908E-2</v>
      </c>
      <c r="Q8" s="88">
        <v>1.8076084862049999E-3</v>
      </c>
      <c r="R8" s="90">
        <f>IF(ISNUMBER(P8),(P8*((EXP(B$3*0.00001867)-1)/(EXP(B$2*0.00001867)-1))),"&lt; DL")</f>
        <v>2.8304848186944592E-2</v>
      </c>
      <c r="S8" s="90">
        <f>Q8</f>
        <v>1.8076084862049999E-3</v>
      </c>
      <c r="T8" s="116">
        <f>LN(R8+1)/0.00001867</f>
        <v>1495.0009641752013</v>
      </c>
      <c r="U8" s="116">
        <f>Q8/P8*T8</f>
        <v>93.966845937289094</v>
      </c>
      <c r="V8" s="117">
        <f>U8/T8</f>
        <v>6.28540370133681E-2</v>
      </c>
    </row>
    <row r="9" spans="1:26" x14ac:dyDescent="0.25">
      <c r="A9" s="88" t="s">
        <v>48</v>
      </c>
      <c r="B9" s="88">
        <v>2929.1839374917499</v>
      </c>
      <c r="C9" s="88">
        <v>1039.53542016809</v>
      </c>
      <c r="D9" s="68">
        <f t="shared" si="0"/>
        <v>2976.1650249983691</v>
      </c>
      <c r="E9" s="69">
        <f t="shared" si="2"/>
        <v>1039.53542016809</v>
      </c>
      <c r="F9" s="70">
        <v>86.158886323563095</v>
      </c>
      <c r="G9" s="71">
        <v>31.079828788650101</v>
      </c>
      <c r="H9" s="14">
        <v>0.98381651058208219</v>
      </c>
      <c r="I9" s="72">
        <v>34.112920509643303</v>
      </c>
      <c r="J9">
        <v>1.73740302634771</v>
      </c>
      <c r="K9" s="73">
        <f t="shared" si="1"/>
        <v>34.660056550865157</v>
      </c>
      <c r="L9" s="74">
        <f t="shared" si="3"/>
        <v>1.73740302634771</v>
      </c>
      <c r="M9" s="75">
        <v>1.1909801153404001E-2</v>
      </c>
      <c r="N9" s="75">
        <v>4.220157115096E-3</v>
      </c>
      <c r="O9" s="76">
        <v>0.14373335470929152</v>
      </c>
      <c r="P9" s="88">
        <v>2.9400650611453E-2</v>
      </c>
      <c r="Q9" s="88">
        <v>1.5991875621620001E-3</v>
      </c>
      <c r="R9" s="90">
        <f t="shared" ref="R9:R31" si="4">IF(ISNUMBER(P9),(P9*((EXP(B$3*0.00001867)-1)/(EXP(B$2*0.00001867)-1))),"&lt; DL")</f>
        <v>2.8936538397403663E-2</v>
      </c>
      <c r="S9" s="90">
        <f t="shared" ref="S9:S31" si="5">Q9</f>
        <v>1.5991875621620001E-3</v>
      </c>
      <c r="T9" s="116">
        <f t="shared" ref="T9:T31" si="6">LN(R9+1)/0.00001867</f>
        <v>1527.8940475021811</v>
      </c>
      <c r="U9" s="116">
        <f t="shared" ref="U9:U31" si="7">Q9/P9*T9</f>
        <v>83.106635610132514</v>
      </c>
      <c r="V9" s="117">
        <f t="shared" ref="V9:V31" si="8">U9/T9</f>
        <v>5.4392931071363358E-2</v>
      </c>
    </row>
    <row r="10" spans="1:26" x14ac:dyDescent="0.25">
      <c r="A10" s="88" t="s">
        <v>49</v>
      </c>
      <c r="B10" s="88">
        <v>1400.3034269038901</v>
      </c>
      <c r="C10" s="88">
        <v>361.34373126524201</v>
      </c>
      <c r="D10" s="68">
        <f t="shared" si="0"/>
        <v>1422.7628487903571</v>
      </c>
      <c r="E10" s="69">
        <f t="shared" si="2"/>
        <v>361.34373126524201</v>
      </c>
      <c r="F10" s="70">
        <v>41.971083107523697</v>
      </c>
      <c r="G10" s="71">
        <v>11.013529101657401</v>
      </c>
      <c r="H10" s="14">
        <v>0.98338152816745006</v>
      </c>
      <c r="I10" s="72">
        <v>33.343598936166401</v>
      </c>
      <c r="J10">
        <v>1.6206860899581499</v>
      </c>
      <c r="K10" s="73">
        <f t="shared" si="1"/>
        <v>33.87839585327194</v>
      </c>
      <c r="L10" s="74">
        <f t="shared" si="3"/>
        <v>1.6206860899581499</v>
      </c>
      <c r="M10" s="75">
        <v>2.3822903266367001E-2</v>
      </c>
      <c r="N10" s="75">
        <v>6.2513683796520001E-3</v>
      </c>
      <c r="O10" s="76">
        <v>0.18522773952116003</v>
      </c>
      <c r="P10" s="88">
        <v>2.9990566952627001E-2</v>
      </c>
      <c r="Q10" s="88">
        <v>1.46050041396E-3</v>
      </c>
      <c r="R10" s="90">
        <f t="shared" si="4"/>
        <v>2.9517142448763932E-2</v>
      </c>
      <c r="S10" s="90">
        <f t="shared" si="5"/>
        <v>1.46050041396E-3</v>
      </c>
      <c r="T10" s="116">
        <f t="shared" si="6"/>
        <v>1558.1091903771496</v>
      </c>
      <c r="U10" s="116">
        <f t="shared" si="7"/>
        <v>75.877829223277701</v>
      </c>
      <c r="V10" s="117">
        <f t="shared" si="8"/>
        <v>4.8698659690795496E-2</v>
      </c>
    </row>
    <row r="11" spans="1:26" x14ac:dyDescent="0.25">
      <c r="A11" s="88" t="s">
        <v>50</v>
      </c>
      <c r="B11" s="88">
        <v>3749.3296579940102</v>
      </c>
      <c r="C11" s="88">
        <v>1525.49791774906</v>
      </c>
      <c r="D11" s="68">
        <f t="shared" si="0"/>
        <v>3809.4650364858821</v>
      </c>
      <c r="E11" s="69">
        <f t="shared" si="2"/>
        <v>1525.49791774906</v>
      </c>
      <c r="F11" s="70">
        <v>106.392604926141</v>
      </c>
      <c r="G11" s="71">
        <v>43.364594076433001</v>
      </c>
      <c r="H11" s="14">
        <v>0.99823811647019689</v>
      </c>
      <c r="I11" s="72">
        <v>34.208858600452203</v>
      </c>
      <c r="J11">
        <v>1.6236915932123701</v>
      </c>
      <c r="K11" s="73">
        <f t="shared" si="1"/>
        <v>34.757533389644721</v>
      </c>
      <c r="L11" s="74">
        <f t="shared" si="3"/>
        <v>1.6236915932123701</v>
      </c>
      <c r="M11" s="75">
        <v>9.3947453488520006E-3</v>
      </c>
      <c r="N11" s="75">
        <v>3.8300584164420001E-3</v>
      </c>
      <c r="O11" s="76">
        <v>0.11642455133972276</v>
      </c>
      <c r="P11" s="88">
        <v>2.9176676383475E-2</v>
      </c>
      <c r="Q11" s="88">
        <v>1.3968727969880001E-3</v>
      </c>
      <c r="R11" s="90">
        <f t="shared" si="4"/>
        <v>2.8716099777402866E-2</v>
      </c>
      <c r="S11" s="90">
        <f t="shared" si="5"/>
        <v>1.3968727969880001E-3</v>
      </c>
      <c r="T11" s="116">
        <f t="shared" si="6"/>
        <v>1516.4177631181699</v>
      </c>
      <c r="U11" s="116">
        <f t="shared" si="7"/>
        <v>72.600548956593585</v>
      </c>
      <c r="V11" s="117">
        <f t="shared" si="8"/>
        <v>4.7876350912236076E-2</v>
      </c>
    </row>
    <row r="12" spans="1:26" x14ac:dyDescent="0.25">
      <c r="A12" s="88" t="s">
        <v>51</v>
      </c>
      <c r="B12" s="88" t="s">
        <v>37</v>
      </c>
      <c r="C12" s="88">
        <v>3482.7768080635101</v>
      </c>
      <c r="D12" s="68" t="str">
        <f t="shared" si="0"/>
        <v>&lt; DL</v>
      </c>
      <c r="E12" s="69">
        <f t="shared" si="2"/>
        <v>3482.7768080635101</v>
      </c>
      <c r="F12" s="70" t="s">
        <v>37</v>
      </c>
      <c r="G12" s="71">
        <v>120.30562655182401</v>
      </c>
      <c r="H12" s="14" t="e">
        <v>#VALUE!</v>
      </c>
      <c r="I12" s="72">
        <v>33.753357020065899</v>
      </c>
      <c r="J12">
        <v>1.65173526979531</v>
      </c>
      <c r="K12" s="73">
        <f t="shared" si="1"/>
        <v>34.294726033976218</v>
      </c>
      <c r="L12" s="74">
        <f t="shared" si="3"/>
        <v>1.65173526979531</v>
      </c>
      <c r="M12" s="75" t="s">
        <v>37</v>
      </c>
      <c r="N12" s="75">
        <v>2.865320250331E-3</v>
      </c>
      <c r="O12" s="76" t="e">
        <v>#VALUE!</v>
      </c>
      <c r="P12" s="88">
        <v>2.9676604619173999E-2</v>
      </c>
      <c r="Q12" s="88">
        <v>1.587750088197E-3</v>
      </c>
      <c r="R12" s="90">
        <f t="shared" si="4"/>
        <v>2.9208136255759406E-2</v>
      </c>
      <c r="S12" s="90">
        <f t="shared" si="5"/>
        <v>1.587750088197E-3</v>
      </c>
      <c r="T12" s="116">
        <f t="shared" si="6"/>
        <v>1542.0303594949614</v>
      </c>
      <c r="U12" s="116">
        <f t="shared" si="7"/>
        <v>82.501312758289629</v>
      </c>
      <c r="V12" s="117">
        <f t="shared" si="8"/>
        <v>5.350174349700227E-2</v>
      </c>
      <c r="Y12" s="39"/>
      <c r="Z12" s="77"/>
    </row>
    <row r="13" spans="1:26" x14ac:dyDescent="0.25">
      <c r="A13" s="88" t="s">
        <v>52</v>
      </c>
      <c r="B13" s="88" t="s">
        <v>37</v>
      </c>
      <c r="C13" s="88">
        <v>12274.3954204247</v>
      </c>
      <c r="D13" s="68" t="str">
        <f t="shared" si="0"/>
        <v>&lt; DL</v>
      </c>
      <c r="E13" s="69">
        <f t="shared" si="2"/>
        <v>12274.3954204247</v>
      </c>
      <c r="F13" s="70" t="s">
        <v>37</v>
      </c>
      <c r="G13" s="71">
        <v>322.06509326506898</v>
      </c>
      <c r="H13" s="14" t="e">
        <v>#VALUE!</v>
      </c>
      <c r="I13" s="72">
        <v>36.081879523283902</v>
      </c>
      <c r="J13">
        <v>1.74006341753145</v>
      </c>
      <c r="K13" s="73">
        <f t="shared" si="1"/>
        <v>36.660595635163943</v>
      </c>
      <c r="L13" s="74">
        <f t="shared" si="3"/>
        <v>1.74006341753145</v>
      </c>
      <c r="M13" s="75" t="s">
        <v>37</v>
      </c>
      <c r="N13" s="75">
        <v>1.9273876427369999E-3</v>
      </c>
      <c r="O13" s="76" t="e">
        <v>#VALUE!</v>
      </c>
      <c r="P13" s="88">
        <v>2.7716778255069002E-2</v>
      </c>
      <c r="Q13" s="88">
        <v>1.4531316279160001E-3</v>
      </c>
      <c r="R13" s="90">
        <f t="shared" si="4"/>
        <v>2.727924728025229E-2</v>
      </c>
      <c r="S13" s="90">
        <f t="shared" si="5"/>
        <v>1.4531316279160001E-3</v>
      </c>
      <c r="T13" s="116">
        <f t="shared" si="6"/>
        <v>1441.5532838651814</v>
      </c>
      <c r="U13" s="116">
        <f t="shared" si="7"/>
        <v>75.577567162863303</v>
      </c>
      <c r="V13" s="117">
        <f t="shared" si="8"/>
        <v>5.2427869305129035E-2</v>
      </c>
    </row>
    <row r="14" spans="1:26" x14ac:dyDescent="0.25">
      <c r="A14" s="88" t="s">
        <v>53</v>
      </c>
      <c r="B14" s="88" t="s">
        <v>37</v>
      </c>
      <c r="C14" s="88">
        <v>5410.5232410996596</v>
      </c>
      <c r="D14" s="68" t="str">
        <f t="shared" si="0"/>
        <v>&lt; DL</v>
      </c>
      <c r="E14" s="69">
        <f t="shared" si="2"/>
        <v>5410.5232410996596</v>
      </c>
      <c r="F14" s="70" t="s">
        <v>37</v>
      </c>
      <c r="G14" s="71">
        <v>150.06373005703301</v>
      </c>
      <c r="H14" s="14" t="e">
        <v>#VALUE!</v>
      </c>
      <c r="I14" s="72">
        <v>34.758300983741002</v>
      </c>
      <c r="J14">
        <v>1.64374870336441</v>
      </c>
      <c r="K14" s="73">
        <f t="shared" si="1"/>
        <v>35.31578826174951</v>
      </c>
      <c r="L14" s="74">
        <f t="shared" si="3"/>
        <v>1.64374870336441</v>
      </c>
      <c r="M14" s="78" t="s">
        <v>37</v>
      </c>
      <c r="N14" s="78">
        <v>2.4344490137769999E-3</v>
      </c>
      <c r="O14" s="79" t="e">
        <v>#VALUE!</v>
      </c>
      <c r="P14" s="88">
        <v>2.8884910105097E-2</v>
      </c>
      <c r="Q14" s="88">
        <v>1.4389813218100001E-3</v>
      </c>
      <c r="R14" s="90">
        <f t="shared" si="4"/>
        <v>2.8428939257422275E-2</v>
      </c>
      <c r="S14" s="90">
        <f t="shared" si="5"/>
        <v>1.4389813218100001E-3</v>
      </c>
      <c r="T14" s="116">
        <f t="shared" si="6"/>
        <v>1501.4641720860425</v>
      </c>
      <c r="U14" s="116">
        <f t="shared" si="7"/>
        <v>74.799571511128832</v>
      </c>
      <c r="V14" s="117">
        <f t="shared" si="8"/>
        <v>4.9817753165036824E-2</v>
      </c>
    </row>
    <row r="15" spans="1:26" x14ac:dyDescent="0.25">
      <c r="A15" s="88" t="s">
        <v>54</v>
      </c>
      <c r="B15" s="88" t="s">
        <v>37</v>
      </c>
      <c r="C15" s="88">
        <v>21716.3833611929</v>
      </c>
      <c r="D15" s="68" t="str">
        <f t="shared" si="0"/>
        <v>&lt; DL</v>
      </c>
      <c r="E15" s="69">
        <f t="shared" si="2"/>
        <v>21716.3833611929</v>
      </c>
      <c r="F15" s="70" t="s">
        <v>37</v>
      </c>
      <c r="G15" s="71">
        <v>742.03255809910195</v>
      </c>
      <c r="H15" s="14" t="e">
        <v>#VALUE!</v>
      </c>
      <c r="I15" s="72">
        <v>33.405583269781197</v>
      </c>
      <c r="J15">
        <v>1.5296221896907101</v>
      </c>
      <c r="K15" s="73">
        <f t="shared" si="1"/>
        <v>33.941374351631502</v>
      </c>
      <c r="L15" s="74">
        <f t="shared" si="3"/>
        <v>1.5296221896907101</v>
      </c>
      <c r="M15" s="78" t="s">
        <v>37</v>
      </c>
      <c r="N15" s="78">
        <v>1.3923460893980001E-3</v>
      </c>
      <c r="O15" s="79" t="e">
        <v>#VALUE!</v>
      </c>
      <c r="P15" s="88">
        <v>2.9883842457568002E-2</v>
      </c>
      <c r="Q15" s="88">
        <v>1.6772934702579999E-3</v>
      </c>
      <c r="R15" s="90">
        <f t="shared" si="4"/>
        <v>2.9412102683146799E-2</v>
      </c>
      <c r="S15" s="90">
        <f t="shared" si="5"/>
        <v>1.6772934702579999E-3</v>
      </c>
      <c r="T15" s="116">
        <f t="shared" si="6"/>
        <v>1552.6440918034086</v>
      </c>
      <c r="U15" s="116">
        <f t="shared" si="7"/>
        <v>87.145413127989613</v>
      </c>
      <c r="V15" s="117">
        <f t="shared" si="8"/>
        <v>5.6127101882550247E-2</v>
      </c>
    </row>
    <row r="16" spans="1:26" x14ac:dyDescent="0.25">
      <c r="A16" s="88" t="s">
        <v>55</v>
      </c>
      <c r="B16" s="88">
        <v>5329.9676649058601</v>
      </c>
      <c r="C16" s="88">
        <v>3105.5735523560002</v>
      </c>
      <c r="D16" s="68">
        <f t="shared" si="0"/>
        <v>5415.4548458463696</v>
      </c>
      <c r="E16" s="69">
        <f t="shared" si="2"/>
        <v>3105.5735523560002</v>
      </c>
      <c r="F16" s="70">
        <v>164.49628110043301</v>
      </c>
      <c r="G16" s="71">
        <v>97.395324526677996</v>
      </c>
      <c r="H16" s="14">
        <v>0.98409090970303936</v>
      </c>
      <c r="I16" s="72">
        <v>32.343915418742299</v>
      </c>
      <c r="J16">
        <v>1.7959132484925699</v>
      </c>
      <c r="K16" s="73">
        <f t="shared" si="1"/>
        <v>32.862678443878849</v>
      </c>
      <c r="L16" s="74">
        <f t="shared" si="3"/>
        <v>1.7959132484925699</v>
      </c>
      <c r="M16" s="78">
        <v>6.250075326899E-3</v>
      </c>
      <c r="N16" s="78">
        <v>3.6092116206850001E-3</v>
      </c>
      <c r="O16" s="79">
        <v>9.6153625967921874E-2</v>
      </c>
      <c r="P16" s="88">
        <v>3.0804712839664E-2</v>
      </c>
      <c r="Q16" s="88">
        <v>1.7432463897549999E-3</v>
      </c>
      <c r="R16" s="90">
        <f t="shared" si="4"/>
        <v>3.0318436407617926E-2</v>
      </c>
      <c r="S16" s="90">
        <f t="shared" si="5"/>
        <v>1.7432463897549999E-3</v>
      </c>
      <c r="T16" s="116">
        <f t="shared" si="6"/>
        <v>1599.7812545126312</v>
      </c>
      <c r="U16" s="116">
        <f t="shared" si="7"/>
        <v>90.532020565892338</v>
      </c>
      <c r="V16" s="117">
        <f t="shared" si="8"/>
        <v>5.6590249642269164E-2</v>
      </c>
    </row>
    <row r="17" spans="1:23" x14ac:dyDescent="0.25">
      <c r="A17" s="88" t="s">
        <v>56</v>
      </c>
      <c r="B17" s="88">
        <v>6317.8873620436298</v>
      </c>
      <c r="C17" s="88">
        <v>3611.3095610833702</v>
      </c>
      <c r="D17" s="68">
        <f t="shared" si="0"/>
        <v>6419.2197554157237</v>
      </c>
      <c r="E17" s="69">
        <f t="shared" si="2"/>
        <v>3611.3095610833702</v>
      </c>
      <c r="F17" s="70">
        <v>185.22588578644101</v>
      </c>
      <c r="G17" s="71">
        <v>105.95003671472899</v>
      </c>
      <c r="H17" s="14">
        <v>0.99929429414310877</v>
      </c>
      <c r="I17" s="72">
        <v>33.3374048974107</v>
      </c>
      <c r="J17">
        <v>1.6955507129473499</v>
      </c>
      <c r="K17" s="73">
        <f t="shared" si="1"/>
        <v>33.872102468526698</v>
      </c>
      <c r="L17" s="74">
        <f t="shared" si="3"/>
        <v>1.6955507129473499</v>
      </c>
      <c r="M17" s="78">
        <v>5.2771757477110002E-3</v>
      </c>
      <c r="N17" s="78">
        <v>3.0281767326509998E-3</v>
      </c>
      <c r="O17" s="79">
        <v>8.8633792757664379E-2</v>
      </c>
      <c r="P17" s="88">
        <v>3.0053378339187E-2</v>
      </c>
      <c r="Q17" s="88">
        <v>1.70426957126E-3</v>
      </c>
      <c r="R17" s="90">
        <f t="shared" si="4"/>
        <v>2.957896230856933E-2</v>
      </c>
      <c r="S17" s="90">
        <f t="shared" si="5"/>
        <v>1.70426957126E-3</v>
      </c>
      <c r="T17" s="116">
        <f t="shared" si="6"/>
        <v>1561.3253461591262</v>
      </c>
      <c r="U17" s="116">
        <f t="shared" si="7"/>
        <v>88.539772409758569</v>
      </c>
      <c r="V17" s="117">
        <f t="shared" si="8"/>
        <v>5.6708086259899114E-2</v>
      </c>
    </row>
    <row r="18" spans="1:23" x14ac:dyDescent="0.25">
      <c r="A18" s="88" t="s">
        <v>39</v>
      </c>
      <c r="B18" s="88" t="s">
        <v>37</v>
      </c>
      <c r="C18" s="88">
        <v>25959.546314504802</v>
      </c>
      <c r="D18" s="68" t="str">
        <f t="shared" si="0"/>
        <v>&lt; DL</v>
      </c>
      <c r="E18" s="69">
        <f t="shared" si="2"/>
        <v>25959.546314504802</v>
      </c>
      <c r="F18" s="70" t="s">
        <v>37</v>
      </c>
      <c r="G18" s="71">
        <v>726.50988526079698</v>
      </c>
      <c r="H18" s="14" t="e">
        <v>#VALUE!</v>
      </c>
      <c r="I18" s="72">
        <v>34.148532949843599</v>
      </c>
      <c r="J18">
        <v>1.61394041234706</v>
      </c>
      <c r="K18" s="73">
        <f t="shared" si="1"/>
        <v>34.696240177855046</v>
      </c>
      <c r="L18" s="74">
        <f t="shared" si="3"/>
        <v>1.61394041234706</v>
      </c>
      <c r="M18" s="78" t="s">
        <v>37</v>
      </c>
      <c r="N18" s="78">
        <v>1.4281309677989999E-3</v>
      </c>
      <c r="O18" s="79" t="e">
        <v>#VALUE!</v>
      </c>
      <c r="P18" s="88">
        <v>2.9281690703470999E-2</v>
      </c>
      <c r="Q18" s="88">
        <v>1.3935645468219999E-3</v>
      </c>
      <c r="R18" s="90">
        <f t="shared" si="4"/>
        <v>2.8819456364404982E-2</v>
      </c>
      <c r="S18" s="90">
        <f t="shared" si="5"/>
        <v>1.3935645468219999E-3</v>
      </c>
      <c r="T18" s="116">
        <f t="shared" si="6"/>
        <v>1521.7989303497845</v>
      </c>
      <c r="U18" s="116">
        <f t="shared" si="7"/>
        <v>72.424951762628751</v>
      </c>
      <c r="V18" s="117">
        <f t="shared" si="8"/>
        <v>4.7591669515749967E-2</v>
      </c>
    </row>
    <row r="19" spans="1:23" x14ac:dyDescent="0.25">
      <c r="A19" s="88" t="s">
        <v>57</v>
      </c>
      <c r="B19" s="88">
        <v>20296.245770746998</v>
      </c>
      <c r="C19" s="88">
        <v>19267.012588068501</v>
      </c>
      <c r="D19" s="68">
        <f t="shared" si="0"/>
        <v>20621.776607648902</v>
      </c>
      <c r="E19" s="69">
        <f t="shared" si="2"/>
        <v>19267.012588068501</v>
      </c>
      <c r="F19" s="70">
        <v>554.76338043891099</v>
      </c>
      <c r="G19" s="71">
        <v>525.22879819308298</v>
      </c>
      <c r="H19" s="14">
        <v>0.99733733394872182</v>
      </c>
      <c r="I19" s="72">
        <v>35.679012863407401</v>
      </c>
      <c r="J19">
        <v>1.7280859335932399</v>
      </c>
      <c r="K19" s="73">
        <f t="shared" si="1"/>
        <v>36.251267409812186</v>
      </c>
      <c r="L19" s="74">
        <f t="shared" si="3"/>
        <v>1.7280859335932399</v>
      </c>
      <c r="M19" s="78">
        <v>1.758291838484E-3</v>
      </c>
      <c r="N19" s="78">
        <v>1.6715818471139999E-3</v>
      </c>
      <c r="O19" s="79">
        <v>5.0946671907270633E-2</v>
      </c>
      <c r="P19" s="88">
        <v>2.7999776255356001E-2</v>
      </c>
      <c r="Q19" s="88">
        <v>1.3994955341899999E-3</v>
      </c>
      <c r="R19" s="90">
        <f t="shared" si="4"/>
        <v>2.7557777936254274E-2</v>
      </c>
      <c r="S19" s="90">
        <f t="shared" si="5"/>
        <v>1.3994955341899999E-3</v>
      </c>
      <c r="T19" s="116">
        <f t="shared" si="6"/>
        <v>1456.073774796359</v>
      </c>
      <c r="U19" s="116">
        <f t="shared" si="7"/>
        <v>72.778036749092976</v>
      </c>
      <c r="V19" s="117">
        <f t="shared" si="8"/>
        <v>4.9982382767158509E-2</v>
      </c>
    </row>
    <row r="20" spans="1:23" x14ac:dyDescent="0.25">
      <c r="A20" s="88" t="s">
        <v>58</v>
      </c>
      <c r="B20" s="88">
        <v>10214.565944144701</v>
      </c>
      <c r="C20" s="88">
        <v>6846.5291499533796</v>
      </c>
      <c r="D20" s="68">
        <f t="shared" si="0"/>
        <v>10378.397040690628</v>
      </c>
      <c r="E20" s="69">
        <f t="shared" si="2"/>
        <v>6846.5291499533796</v>
      </c>
      <c r="F20" s="70">
        <v>300.58562737877003</v>
      </c>
      <c r="G20" s="71">
        <v>201.61926958630099</v>
      </c>
      <c r="H20" s="14">
        <v>0.99927890334978553</v>
      </c>
      <c r="I20" s="72">
        <v>33.345085639267701</v>
      </c>
      <c r="J20">
        <v>1.5545538523091</v>
      </c>
      <c r="K20" s="73">
        <f t="shared" si="1"/>
        <v>33.879906401556738</v>
      </c>
      <c r="L20" s="74">
        <f t="shared" si="3"/>
        <v>1.5545538523091</v>
      </c>
      <c r="M20" s="78">
        <v>3.2746830169229999E-3</v>
      </c>
      <c r="N20" s="78">
        <v>2.1999035889670002E-3</v>
      </c>
      <c r="O20" s="79">
        <v>6.9396817343523057E-2</v>
      </c>
      <c r="P20" s="88">
        <v>3.0017879318192001E-2</v>
      </c>
      <c r="Q20" s="88">
        <v>1.534029709811E-3</v>
      </c>
      <c r="R20" s="90">
        <f t="shared" si="4"/>
        <v>2.9544023667324028E-2</v>
      </c>
      <c r="S20" s="90">
        <f t="shared" si="5"/>
        <v>1.534029709811E-3</v>
      </c>
      <c r="T20" s="116">
        <f t="shared" si="6"/>
        <v>1559.5076997514063</v>
      </c>
      <c r="U20" s="116">
        <f t="shared" si="7"/>
        <v>79.696873944317062</v>
      </c>
      <c r="V20" s="117">
        <f t="shared" si="8"/>
        <v>5.110386691711824E-2</v>
      </c>
    </row>
    <row r="21" spans="1:23" x14ac:dyDescent="0.25">
      <c r="A21" s="88" t="s">
        <v>59</v>
      </c>
      <c r="B21" s="88">
        <v>4374.5806767705899</v>
      </c>
      <c r="C21" s="88">
        <v>1934.52442470448</v>
      </c>
      <c r="D21" s="68">
        <f t="shared" si="0"/>
        <v>4444.7444363589038</v>
      </c>
      <c r="E21" s="69">
        <f t="shared" si="2"/>
        <v>1934.52442470448</v>
      </c>
      <c r="F21" s="70">
        <v>128.7358830949</v>
      </c>
      <c r="G21" s="71">
        <v>57.180145571875002</v>
      </c>
      <c r="H21" s="14">
        <v>0.99561664102874714</v>
      </c>
      <c r="I21" s="72">
        <v>33.3169010960181</v>
      </c>
      <c r="J21">
        <v>1.5650404059573799</v>
      </c>
      <c r="K21" s="73">
        <f t="shared" si="1"/>
        <v>33.851269807319213</v>
      </c>
      <c r="L21" s="74">
        <f t="shared" si="3"/>
        <v>1.5650404059573799</v>
      </c>
      <c r="M21" s="78">
        <v>7.6365028813129999E-3</v>
      </c>
      <c r="N21" s="78">
        <v>3.3955710640389998E-3</v>
      </c>
      <c r="O21" s="79">
        <v>0.10564346834052599</v>
      </c>
      <c r="P21" s="88">
        <v>2.9976815832457999E-2</v>
      </c>
      <c r="Q21" s="88">
        <v>1.4800970904959999E-3</v>
      </c>
      <c r="R21" s="90">
        <f t="shared" si="4"/>
        <v>2.9503608400758115E-2</v>
      </c>
      <c r="S21" s="90">
        <f t="shared" si="5"/>
        <v>1.4800970904959999E-3</v>
      </c>
      <c r="T21" s="116">
        <f t="shared" si="6"/>
        <v>1557.4050606710912</v>
      </c>
      <c r="U21" s="116">
        <f t="shared" si="7"/>
        <v>76.896449306237642</v>
      </c>
      <c r="V21" s="117">
        <f t="shared" si="8"/>
        <v>4.9374726747775363E-2</v>
      </c>
    </row>
    <row r="22" spans="1:23" x14ac:dyDescent="0.25">
      <c r="A22" s="88" t="s">
        <v>60</v>
      </c>
      <c r="B22" s="88">
        <v>12330.6046913304</v>
      </c>
      <c r="C22" s="88">
        <v>9210.3345742797101</v>
      </c>
      <c r="D22" s="68">
        <f t="shared" si="0"/>
        <v>12528.374865677653</v>
      </c>
      <c r="E22" s="69">
        <f t="shared" si="2"/>
        <v>9210.3345742797101</v>
      </c>
      <c r="F22" s="70">
        <v>361.36482145566401</v>
      </c>
      <c r="G22" s="71">
        <v>277.29959469514898</v>
      </c>
      <c r="H22" s="14">
        <v>0.97339176798493665</v>
      </c>
      <c r="I22" s="72">
        <v>35.290913384131002</v>
      </c>
      <c r="J22">
        <v>1.7169348544246601</v>
      </c>
      <c r="K22" s="73">
        <f t="shared" si="1"/>
        <v>35.856943215397969</v>
      </c>
      <c r="L22" s="74">
        <f t="shared" si="3"/>
        <v>1.7169348544246601</v>
      </c>
      <c r="M22" s="78">
        <v>2.988416710458E-3</v>
      </c>
      <c r="N22" s="78">
        <v>2.188292736411E-3</v>
      </c>
      <c r="O22" s="79">
        <v>6.6439545938730013E-2</v>
      </c>
      <c r="P22" s="88">
        <v>2.8311178476840001E-2</v>
      </c>
      <c r="Q22" s="88">
        <v>1.426528634464E-3</v>
      </c>
      <c r="R22" s="90">
        <f t="shared" si="4"/>
        <v>2.7864264430655129E-2</v>
      </c>
      <c r="S22" s="90">
        <f t="shared" si="5"/>
        <v>1.426528634464E-3</v>
      </c>
      <c r="T22" s="116">
        <f t="shared" si="6"/>
        <v>1472.0471249889467</v>
      </c>
      <c r="U22" s="116">
        <f t="shared" si="7"/>
        <v>74.172729220543744</v>
      </c>
      <c r="V22" s="117">
        <f t="shared" si="8"/>
        <v>5.0387469233432791E-2</v>
      </c>
    </row>
    <row r="23" spans="1:23" x14ac:dyDescent="0.25">
      <c r="A23" s="88" t="s">
        <v>61</v>
      </c>
      <c r="B23" s="88">
        <v>14011.358988713901</v>
      </c>
      <c r="C23" s="88">
        <v>11734.3348245499</v>
      </c>
      <c r="D23" s="68">
        <f t="shared" si="0"/>
        <v>14236.086727491238</v>
      </c>
      <c r="E23" s="69">
        <f t="shared" si="2"/>
        <v>11734.3348245499</v>
      </c>
      <c r="F23" s="70">
        <v>402.60546646368999</v>
      </c>
      <c r="G23" s="71">
        <v>336.28746873426797</v>
      </c>
      <c r="H23" s="14">
        <v>0.99736196294495894</v>
      </c>
      <c r="I23" s="72">
        <v>34.02837806358</v>
      </c>
      <c r="J23">
        <v>1.70944753827653</v>
      </c>
      <c r="K23" s="73">
        <f t="shared" si="1"/>
        <v>34.574158131212869</v>
      </c>
      <c r="L23" s="74">
        <f t="shared" si="3"/>
        <v>1.70944753827653</v>
      </c>
      <c r="M23" s="78">
        <v>2.4380320172129998E-3</v>
      </c>
      <c r="N23" s="78">
        <v>2.0454051022300002E-3</v>
      </c>
      <c r="O23" s="79">
        <v>5.987900809381419E-2</v>
      </c>
      <c r="P23" s="88">
        <v>2.9460923148887999E-2</v>
      </c>
      <c r="Q23" s="88">
        <v>1.5140322584940001E-3</v>
      </c>
      <c r="R23" s="90">
        <f t="shared" si="4"/>
        <v>2.899585948579881E-2</v>
      </c>
      <c r="S23" s="90">
        <f t="shared" si="5"/>
        <v>1.5140322584940001E-3</v>
      </c>
      <c r="T23" s="116">
        <f t="shared" si="6"/>
        <v>1530.9819507494501</v>
      </c>
      <c r="U23" s="116">
        <f t="shared" si="7"/>
        <v>78.679002992960562</v>
      </c>
      <c r="V23" s="117">
        <f t="shared" si="8"/>
        <v>5.1391202198331223E-2</v>
      </c>
    </row>
    <row r="24" spans="1:23" x14ac:dyDescent="0.25">
      <c r="A24" s="88" t="s">
        <v>62</v>
      </c>
      <c r="B24" s="88" t="s">
        <v>37</v>
      </c>
      <c r="C24" s="88">
        <v>16102390.3815172</v>
      </c>
      <c r="D24" s="68" t="str">
        <f t="shared" si="0"/>
        <v>&lt; DL</v>
      </c>
      <c r="E24" s="69">
        <f t="shared" si="2"/>
        <v>16102390.3815172</v>
      </c>
      <c r="F24" s="70" t="s">
        <v>37</v>
      </c>
      <c r="G24" s="71">
        <v>940544.89129318797</v>
      </c>
      <c r="H24" s="14" t="e">
        <v>#VALUE!</v>
      </c>
      <c r="I24" s="72">
        <v>36.182821217452897</v>
      </c>
      <c r="J24">
        <v>1.9213403463462499</v>
      </c>
      <c r="K24" s="73">
        <f t="shared" si="1"/>
        <v>36.763156329937893</v>
      </c>
      <c r="L24" s="74">
        <f t="shared" si="3"/>
        <v>1.9213403463462499</v>
      </c>
      <c r="M24" s="78" t="s">
        <v>37</v>
      </c>
      <c r="N24" s="78">
        <v>1.93212924852E-4</v>
      </c>
      <c r="O24" s="79" t="e">
        <v>#VALUE!</v>
      </c>
      <c r="P24" s="88">
        <v>2.7744615624448001E-2</v>
      </c>
      <c r="Q24" s="88">
        <v>1.6466315158829999E-3</v>
      </c>
      <c r="R24" s="90">
        <f t="shared" si="4"/>
        <v>2.7306645215031469E-2</v>
      </c>
      <c r="S24" s="90">
        <f t="shared" si="5"/>
        <v>1.6466315158829999E-3</v>
      </c>
      <c r="T24" s="116">
        <f t="shared" si="6"/>
        <v>1442.9817804402589</v>
      </c>
      <c r="U24" s="116">
        <f t="shared" si="7"/>
        <v>85.640374647113788</v>
      </c>
      <c r="V24" s="117">
        <f t="shared" si="8"/>
        <v>5.9349588337133823E-2</v>
      </c>
    </row>
    <row r="25" spans="1:23" x14ac:dyDescent="0.25">
      <c r="A25" s="88" t="s">
        <v>40</v>
      </c>
      <c r="B25" s="88" t="s">
        <v>37</v>
      </c>
      <c r="C25" s="88">
        <v>331003.577156796</v>
      </c>
      <c r="D25" s="68" t="str">
        <f t="shared" ref="D25:D31" si="9">IF(ISNUMBER(B25),(B25*(EXP(B$2*0.00001867)-1)/(EXP(B$3*0.00001867)-1)),"&lt; DL")</f>
        <v>&lt; DL</v>
      </c>
      <c r="E25" s="69">
        <f t="shared" si="2"/>
        <v>331003.577156796</v>
      </c>
      <c r="F25" s="87" t="s">
        <v>37</v>
      </c>
      <c r="G25" s="87">
        <v>11276.115086772899</v>
      </c>
      <c r="H25" s="87" t="e">
        <v>#VALUE!</v>
      </c>
      <c r="I25">
        <v>32.8212498885974</v>
      </c>
      <c r="J25">
        <v>1.65987188492428</v>
      </c>
      <c r="K25" s="73">
        <f t="shared" ref="K25:K31" si="10">IF(ISNUMBER(I25),(I25*(EXP(B$2*0.00001867)-1)/(EXP(B$3*0.00001867)-1)),"&lt; DL")</f>
        <v>33.34766886603218</v>
      </c>
      <c r="L25" s="74">
        <f t="shared" si="3"/>
        <v>1.65987188492428</v>
      </c>
      <c r="M25" s="78" t="s">
        <v>37</v>
      </c>
      <c r="N25" s="78">
        <v>6.6047742099999997E-4</v>
      </c>
      <c r="O25" s="78" t="e">
        <v>#VALUE!</v>
      </c>
      <c r="P25" s="88">
        <v>3.0387083110521001E-2</v>
      </c>
      <c r="Q25" s="88">
        <v>1.602431347818E-3</v>
      </c>
      <c r="R25" s="90">
        <f t="shared" si="4"/>
        <v>2.9907399289665983E-2</v>
      </c>
      <c r="S25" s="90">
        <f t="shared" si="5"/>
        <v>1.602431347818E-3</v>
      </c>
      <c r="T25" s="116">
        <f t="shared" si="6"/>
        <v>1578.4089232837282</v>
      </c>
      <c r="U25" s="116">
        <f t="shared" si="7"/>
        <v>83.235759389810582</v>
      </c>
      <c r="V25" s="117">
        <f t="shared" si="8"/>
        <v>5.2733964033000132E-2</v>
      </c>
    </row>
    <row r="26" spans="1:23" x14ac:dyDescent="0.25">
      <c r="A26" s="88" t="s">
        <v>41</v>
      </c>
      <c r="B26" s="88">
        <v>14318.6606956424</v>
      </c>
      <c r="C26" s="88">
        <v>12281.791117749401</v>
      </c>
      <c r="D26" s="68">
        <f t="shared" si="9"/>
        <v>14548.317236670546</v>
      </c>
      <c r="E26" s="69">
        <f t="shared" si="2"/>
        <v>12281.791117749401</v>
      </c>
      <c r="F26" s="87">
        <v>400.94628539246497</v>
      </c>
      <c r="G26" s="87">
        <v>343.84122211525698</v>
      </c>
      <c r="H26" s="87">
        <v>0.99979840257142238</v>
      </c>
      <c r="I26">
        <v>35.089365838406103</v>
      </c>
      <c r="J26">
        <v>1.8228400193315599</v>
      </c>
      <c r="K26" s="73">
        <f t="shared" si="10"/>
        <v>35.652163055032091</v>
      </c>
      <c r="L26" s="74">
        <f t="shared" si="3"/>
        <v>1.8228400193315599</v>
      </c>
      <c r="M26" s="78">
        <v>2.4434966628590002E-3</v>
      </c>
      <c r="N26" s="78">
        <v>2.0996780170830002E-3</v>
      </c>
      <c r="O26" s="78">
        <v>6.0454980329067314E-2</v>
      </c>
      <c r="P26" s="88">
        <v>2.8514629723234999E-2</v>
      </c>
      <c r="Q26" s="88">
        <v>1.5976356945709999E-3</v>
      </c>
      <c r="R26" s="90">
        <f t="shared" si="4"/>
        <v>2.8064504040353263E-2</v>
      </c>
      <c r="S26" s="90">
        <f t="shared" si="5"/>
        <v>1.5976356945709999E-3</v>
      </c>
      <c r="T26" s="116">
        <f t="shared" si="6"/>
        <v>1482.4805669749001</v>
      </c>
      <c r="U26" s="116">
        <f t="shared" si="7"/>
        <v>83.061358092159395</v>
      </c>
      <c r="V26" s="117">
        <f t="shared" si="8"/>
        <v>5.6028631971649791E-2</v>
      </c>
    </row>
    <row r="27" spans="1:23" x14ac:dyDescent="0.25">
      <c r="A27" s="88" t="s">
        <v>42</v>
      </c>
      <c r="B27" s="88">
        <v>16426.668488682699</v>
      </c>
      <c r="C27" s="88">
        <v>15505.490087459501</v>
      </c>
      <c r="D27" s="68">
        <f t="shared" si="9"/>
        <v>16690.135299295438</v>
      </c>
      <c r="E27" s="69">
        <f t="shared" si="2"/>
        <v>15505.490087459501</v>
      </c>
      <c r="F27" s="87">
        <v>498.89764093567101</v>
      </c>
      <c r="G27" s="87">
        <v>489.60081880190501</v>
      </c>
      <c r="H27" s="87">
        <v>0.96184550556937043</v>
      </c>
      <c r="I27">
        <v>35.074035304633298</v>
      </c>
      <c r="J27">
        <v>1.87053784122864</v>
      </c>
      <c r="K27" s="73">
        <f t="shared" si="10"/>
        <v>35.636586635318331</v>
      </c>
      <c r="L27" s="74">
        <f t="shared" si="3"/>
        <v>1.87053784122864</v>
      </c>
      <c r="M27" s="78">
        <v>2.2940384203060001E-3</v>
      </c>
      <c r="N27" s="78">
        <v>2.093986741324E-3</v>
      </c>
      <c r="O27" s="78">
        <v>5.842618416608291E-2</v>
      </c>
      <c r="P27" s="88">
        <v>2.8570458623857001E-2</v>
      </c>
      <c r="Q27" s="88">
        <v>1.534536015072E-3</v>
      </c>
      <c r="R27" s="90">
        <f t="shared" si="4"/>
        <v>2.8119451638210301E-2</v>
      </c>
      <c r="S27" s="90">
        <f t="shared" si="5"/>
        <v>1.534536015072E-3</v>
      </c>
      <c r="T27" s="116">
        <f t="shared" si="6"/>
        <v>1485.3432444639736</v>
      </c>
      <c r="U27" s="116">
        <f t="shared" si="7"/>
        <v>79.778652956959618</v>
      </c>
      <c r="V27" s="117">
        <f t="shared" si="8"/>
        <v>5.3710583903284863E-2</v>
      </c>
    </row>
    <row r="28" spans="1:23" x14ac:dyDescent="0.25">
      <c r="A28" s="88" t="s">
        <v>43</v>
      </c>
      <c r="B28" s="88" t="s">
        <v>37</v>
      </c>
      <c r="C28" s="88">
        <v>165816.602966754</v>
      </c>
      <c r="D28" s="68" t="str">
        <f t="shared" si="9"/>
        <v>&lt; DL</v>
      </c>
      <c r="E28" s="69">
        <f t="shared" si="2"/>
        <v>165816.602966754</v>
      </c>
      <c r="F28" s="87" t="s">
        <v>37</v>
      </c>
      <c r="G28" s="87">
        <v>4295.3426553849804</v>
      </c>
      <c r="H28" s="87" t="e">
        <v>#VALUE!</v>
      </c>
      <c r="I28">
        <v>34.783354292653897</v>
      </c>
      <c r="J28">
        <v>1.83079878495566</v>
      </c>
      <c r="K28" s="73">
        <f t="shared" si="10"/>
        <v>35.341243399882934</v>
      </c>
      <c r="L28" s="74">
        <f t="shared" si="3"/>
        <v>1.83079878495566</v>
      </c>
      <c r="M28" s="78" t="s">
        <v>37</v>
      </c>
      <c r="N28" s="78">
        <v>8.9829268895599997E-4</v>
      </c>
      <c r="O28" s="78" t="e">
        <v>#VALUE!</v>
      </c>
      <c r="P28" s="88">
        <v>2.8776274216521999E-2</v>
      </c>
      <c r="Q28" s="88">
        <v>1.7074618976219999E-3</v>
      </c>
      <c r="R28" s="90">
        <f t="shared" si="4"/>
        <v>2.8322018271127434E-2</v>
      </c>
      <c r="S28" s="90">
        <f t="shared" si="5"/>
        <v>1.7074618976219999E-3</v>
      </c>
      <c r="T28" s="116">
        <f t="shared" si="6"/>
        <v>1495.8953040557928</v>
      </c>
      <c r="U28" s="116">
        <f t="shared" si="7"/>
        <v>88.760074194749251</v>
      </c>
      <c r="V28" s="117">
        <f t="shared" si="8"/>
        <v>5.9335752946142503E-2</v>
      </c>
    </row>
    <row r="29" spans="1:23" x14ac:dyDescent="0.25">
      <c r="A29" s="88" t="s">
        <v>44</v>
      </c>
      <c r="B29" s="88">
        <v>10493.371864612</v>
      </c>
      <c r="C29" s="88">
        <v>7946.4479977921601</v>
      </c>
      <c r="D29" s="68">
        <f t="shared" si="9"/>
        <v>10661.674720400897</v>
      </c>
      <c r="E29" s="69">
        <f t="shared" si="2"/>
        <v>7946.4479977921601</v>
      </c>
      <c r="F29" s="87">
        <v>308.12363530311501</v>
      </c>
      <c r="G29" s="87">
        <v>233.17280469991499</v>
      </c>
      <c r="H29" s="87">
        <v>0.99929773146377043</v>
      </c>
      <c r="I29">
        <v>33.291110354207902</v>
      </c>
      <c r="J29">
        <v>1.7333616425485301</v>
      </c>
      <c r="K29" s="73">
        <f t="shared" si="10"/>
        <v>33.825065408625832</v>
      </c>
      <c r="L29" s="74">
        <f t="shared" si="3"/>
        <v>1.7333616425485301</v>
      </c>
      <c r="M29" s="78">
        <v>3.1717295128699998E-3</v>
      </c>
      <c r="N29" s="78">
        <v>2.4073665379230002E-3</v>
      </c>
      <c r="O29" s="78">
        <v>6.8598532513038823E-2</v>
      </c>
      <c r="P29" s="88">
        <v>3.0049107098775001E-2</v>
      </c>
      <c r="Q29" s="88">
        <v>1.5757761864099999E-3</v>
      </c>
      <c r="R29" s="90">
        <f t="shared" si="4"/>
        <v>2.9574758493020492E-2</v>
      </c>
      <c r="S29" s="90">
        <f t="shared" si="5"/>
        <v>1.5757761864099999E-3</v>
      </c>
      <c r="T29" s="116">
        <f t="shared" si="6"/>
        <v>1561.1066502995291</v>
      </c>
      <c r="U29" s="116">
        <f t="shared" si="7"/>
        <v>81.864485220879175</v>
      </c>
      <c r="V29" s="117">
        <f t="shared" si="8"/>
        <v>5.2440033616647432E-2</v>
      </c>
    </row>
    <row r="30" spans="1:23" x14ac:dyDescent="0.25">
      <c r="A30" s="88" t="s">
        <v>45</v>
      </c>
      <c r="B30" s="88">
        <v>4883.1995158211002</v>
      </c>
      <c r="C30" s="88">
        <v>2568.78882142269</v>
      </c>
      <c r="D30" s="68">
        <f t="shared" si="9"/>
        <v>4961.5209967047895</v>
      </c>
      <c r="E30" s="69">
        <f t="shared" si="2"/>
        <v>2568.78882142269</v>
      </c>
      <c r="F30" s="87">
        <v>144.42354600505101</v>
      </c>
      <c r="G30" s="87">
        <v>76.294828241039895</v>
      </c>
      <c r="H30" s="87">
        <v>0.99578788459153422</v>
      </c>
      <c r="I30">
        <v>33.256480048183001</v>
      </c>
      <c r="J30">
        <v>1.7663725437240101</v>
      </c>
      <c r="K30" s="73">
        <f t="shared" si="10"/>
        <v>33.789879668229979</v>
      </c>
      <c r="L30" s="74">
        <f t="shared" si="3"/>
        <v>1.7663725437240101</v>
      </c>
      <c r="M30" s="78">
        <v>6.8019808200049997E-3</v>
      </c>
      <c r="N30" s="78">
        <v>3.5956573757580002E-3</v>
      </c>
      <c r="O30" s="78">
        <v>0.10047618252042033</v>
      </c>
      <c r="P30" s="88">
        <v>3.0103379660237E-2</v>
      </c>
      <c r="Q30" s="88">
        <v>1.6089174536449999E-3</v>
      </c>
      <c r="R30" s="90">
        <f t="shared" si="4"/>
        <v>2.962817431974573E-2</v>
      </c>
      <c r="S30" s="90">
        <f t="shared" si="5"/>
        <v>1.6089174536449999E-3</v>
      </c>
      <c r="T30" s="116">
        <f t="shared" si="6"/>
        <v>1563.8854451419734</v>
      </c>
      <c r="U30" s="116">
        <f t="shared" si="7"/>
        <v>83.584056560727433</v>
      </c>
      <c r="V30" s="117">
        <f t="shared" si="8"/>
        <v>5.3446406078125154E-2</v>
      </c>
    </row>
    <row r="31" spans="1:23" x14ac:dyDescent="0.25">
      <c r="A31" s="88" t="s">
        <v>46</v>
      </c>
      <c r="B31" s="88">
        <v>23303.1472965908</v>
      </c>
      <c r="C31" s="88">
        <v>26926.899227168102</v>
      </c>
      <c r="D31" s="68">
        <f t="shared" si="9"/>
        <v>23676.905730913717</v>
      </c>
      <c r="E31" s="69">
        <f t="shared" si="2"/>
        <v>26926.899227168102</v>
      </c>
      <c r="F31" s="87">
        <v>723.21893257177101</v>
      </c>
      <c r="G31" s="87">
        <v>887.46686496252698</v>
      </c>
      <c r="H31" s="87">
        <v>0.94164976953010227</v>
      </c>
      <c r="I31">
        <v>35.719020418344201</v>
      </c>
      <c r="J31">
        <v>1.97533495996504</v>
      </c>
      <c r="K31" s="73">
        <f t="shared" si="10"/>
        <v>36.291916644643294</v>
      </c>
      <c r="L31" s="74">
        <f t="shared" si="3"/>
        <v>1.97533495996504</v>
      </c>
      <c r="M31" s="78">
        <v>1.695546805044E-3</v>
      </c>
      <c r="N31" s="78">
        <v>1.864668966692E-3</v>
      </c>
      <c r="O31" s="78">
        <v>5.0286249968517133E-2</v>
      </c>
      <c r="P31" s="88">
        <v>2.8024256472911999E-2</v>
      </c>
      <c r="Q31" s="88">
        <v>1.662698069269E-3</v>
      </c>
      <c r="R31" s="90">
        <f t="shared" si="4"/>
        <v>2.7581871714471889E-2</v>
      </c>
      <c r="S31" s="90">
        <f t="shared" si="5"/>
        <v>1.662698069269E-3</v>
      </c>
      <c r="T31" s="116">
        <f t="shared" si="6"/>
        <v>1457.3296579878211</v>
      </c>
      <c r="U31" s="116">
        <f t="shared" si="7"/>
        <v>86.464353156593063</v>
      </c>
      <c r="V31" s="117">
        <f t="shared" si="8"/>
        <v>5.9330675583709039E-2</v>
      </c>
    </row>
    <row r="32" spans="1:23" x14ac:dyDescent="0.25">
      <c r="A32" s="46"/>
      <c r="B32" s="81"/>
      <c r="C32" s="82"/>
      <c r="D32" s="83"/>
      <c r="E32" s="84"/>
      <c r="F32" s="40" t="s">
        <v>35</v>
      </c>
      <c r="G32" s="41"/>
      <c r="H32" s="42"/>
      <c r="I32" s="81" t="s">
        <v>8</v>
      </c>
      <c r="J32" s="82"/>
      <c r="K32" s="85" t="s">
        <v>9</v>
      </c>
      <c r="L32" s="86"/>
      <c r="M32" s="43" t="s">
        <v>35</v>
      </c>
      <c r="N32" s="44"/>
      <c r="O32" s="45"/>
      <c r="P32" s="81" t="s">
        <v>8</v>
      </c>
      <c r="Q32" s="82"/>
      <c r="R32" s="82" t="s">
        <v>9</v>
      </c>
      <c r="S32" s="43" t="s">
        <v>35</v>
      </c>
      <c r="T32" s="44">
        <v>1544</v>
      </c>
      <c r="U32" s="45">
        <f>T32*SQRT(((8.4/T32)^2)+(((0.00000008/0.00001867))^2)+((C2/B2)^2))</f>
        <v>20.101768768750002</v>
      </c>
      <c r="W32" t="s">
        <v>322</v>
      </c>
    </row>
    <row r="33" spans="1:22" x14ac:dyDescent="0.25">
      <c r="A33" s="88" t="s">
        <v>297</v>
      </c>
      <c r="B33">
        <v>2243.3612322172298</v>
      </c>
      <c r="C33">
        <v>340.99238722619901</v>
      </c>
      <c r="D33" s="68">
        <f t="shared" ref="D33" si="11">IF(ISNUMBER(B33),(B33*(EXP(B$2*0.00001867)-1)/(EXP(B$3*0.00001867)-1)),"&lt; DL")</f>
        <v>2279.3424312845727</v>
      </c>
      <c r="E33" s="69">
        <f t="shared" ref="E33" si="12">C33</f>
        <v>340.99238722619901</v>
      </c>
      <c r="F33" s="87">
        <v>68.245708994579999</v>
      </c>
      <c r="G33" s="87">
        <v>10.4806708001544</v>
      </c>
      <c r="H33" s="87">
        <v>0.98976420366375661</v>
      </c>
      <c r="I33">
        <v>32.387065614317699</v>
      </c>
      <c r="J33">
        <v>0.74353740987962702</v>
      </c>
      <c r="K33" s="73">
        <f t="shared" ref="K33" si="13">IF(ISNUMBER(I33),(I33*(EXP(B$2*0.00001867)-1)/(EXP(B$3*0.00001867)-1)),"&lt; DL")</f>
        <v>32.906520724061266</v>
      </c>
      <c r="L33" s="74">
        <f t="shared" ref="L33" si="14">J33</f>
        <v>0.74353740987962702</v>
      </c>
      <c r="M33" s="78">
        <v>1.4502594283065001E-2</v>
      </c>
      <c r="N33" s="78">
        <v>2.2215260492950001E-3</v>
      </c>
      <c r="O33" s="78">
        <v>0.14987372812369354</v>
      </c>
      <c r="P33">
        <v>3.0879830155616999E-2</v>
      </c>
      <c r="Q33">
        <v>7.1252279771599997E-4</v>
      </c>
      <c r="R33" s="90">
        <f t="shared" ref="R33" si="15">IF(ISNUMBER(P33),(P33*((EXP(B$3*0.00001867)-1)/(EXP(B$2*0.00001867)-1))),"&lt; DL")</f>
        <v>3.0392367938117362E-2</v>
      </c>
      <c r="S33" s="90">
        <f t="shared" ref="S33" si="16">Q33</f>
        <v>7.1252279771599997E-4</v>
      </c>
      <c r="T33" s="116">
        <f t="shared" ref="T33" si="17">LN(R33+1)/0.00001867</f>
        <v>1603.6245017764238</v>
      </c>
      <c r="U33" s="116">
        <f t="shared" ref="U33" si="18">Q33/P33*T33</f>
        <v>37.002114672700785</v>
      </c>
      <c r="V33" s="117">
        <f t="shared" ref="V33" si="19">U33/T33</f>
        <v>2.3074051707062029E-2</v>
      </c>
    </row>
    <row r="34" spans="1:22" x14ac:dyDescent="0.25">
      <c r="A34" s="88" t="s">
        <v>298</v>
      </c>
      <c r="B34">
        <v>23498.243462551</v>
      </c>
      <c r="C34">
        <v>10932.0904713611</v>
      </c>
      <c r="D34" s="68">
        <f t="shared" ref="D34:D57" si="20">IF(ISNUMBER(B34),(B34*(EXP(B$2*0.00001867)-1)/(EXP(B$3*0.00001867)-1)),"&lt; DL")</f>
        <v>23875.131038041145</v>
      </c>
      <c r="E34" s="69">
        <f t="shared" ref="E34:E57" si="21">C34</f>
        <v>10932.0904713611</v>
      </c>
      <c r="F34" s="87">
        <v>705.47897280365896</v>
      </c>
      <c r="G34" s="87">
        <v>333.25431983738201</v>
      </c>
      <c r="H34" s="87">
        <v>0.9848636401660511</v>
      </c>
      <c r="I34">
        <v>33.775603210920998</v>
      </c>
      <c r="J34">
        <v>0.76416696356465297</v>
      </c>
      <c r="K34" s="73">
        <f t="shared" ref="K34:K57" si="22">IF(ISNUMBER(I34),(I34*(EXP(B$2*0.00001867)-1)/(EXP(B$3*0.00001867)-1)),"&lt; DL")</f>
        <v>34.317329030775078</v>
      </c>
      <c r="L34" s="74">
        <f t="shared" ref="L34:L57" si="23">J34</f>
        <v>0.76416696356465297</v>
      </c>
      <c r="M34" s="78">
        <v>1.4141998480460001E-3</v>
      </c>
      <c r="N34" s="78">
        <v>6.6440820991400004E-4</v>
      </c>
      <c r="O34" s="78">
        <v>4.8157168120557328E-2</v>
      </c>
      <c r="P34">
        <v>2.9625982025209999E-2</v>
      </c>
      <c r="Q34">
        <v>7.0809185727599996E-4</v>
      </c>
      <c r="R34" s="90">
        <f t="shared" ref="R34:R57" si="24">IF(ISNUMBER(P34),(P34*((EXP(B$3*0.00001867)-1)/(EXP(B$2*0.00001867)-1))),"&lt; DL")</f>
        <v>2.9158312778946795E-2</v>
      </c>
      <c r="S34" s="90">
        <f t="shared" ref="S34:S57" si="25">Q34</f>
        <v>7.0809185727599996E-4</v>
      </c>
      <c r="T34" s="116">
        <f t="shared" ref="T34:T57" si="26">LN(R34+1)/0.00001867</f>
        <v>1539.4373923500939</v>
      </c>
      <c r="U34" s="116">
        <f t="shared" ref="U34:U57" si="27">Q34/P34*T34</f>
        <v>36.794158633517007</v>
      </c>
      <c r="V34" s="117">
        <f t="shared" ref="V34:V57" si="28">U34/T34</f>
        <v>2.3901042560326088E-2</v>
      </c>
    </row>
    <row r="35" spans="1:22" x14ac:dyDescent="0.25">
      <c r="A35" s="88" t="s">
        <v>299</v>
      </c>
      <c r="B35">
        <v>20643.945346556899</v>
      </c>
      <c r="C35">
        <v>9500.0256213831799</v>
      </c>
      <c r="D35" s="68">
        <f t="shared" si="20"/>
        <v>20975.052925836793</v>
      </c>
      <c r="E35" s="69">
        <f t="shared" si="21"/>
        <v>9500.0256213831799</v>
      </c>
      <c r="F35" s="87">
        <v>603.54717167388901</v>
      </c>
      <c r="G35" s="87">
        <v>277.51023749199601</v>
      </c>
      <c r="H35" s="87">
        <v>0.99916155234453596</v>
      </c>
      <c r="I35">
        <v>33.482669166136603</v>
      </c>
      <c r="J35">
        <v>0.76941362758051102</v>
      </c>
      <c r="K35" s="73">
        <f t="shared" si="22"/>
        <v>34.019696626213566</v>
      </c>
      <c r="L35" s="74">
        <f t="shared" si="23"/>
        <v>0.76941362758051102</v>
      </c>
      <c r="M35" s="78">
        <v>1.6574092103119999E-3</v>
      </c>
      <c r="N35" s="78">
        <v>7.62045643378E-4</v>
      </c>
      <c r="O35" s="78">
        <v>4.99791154726138E-2</v>
      </c>
      <c r="P35">
        <v>2.9871461550128001E-2</v>
      </c>
      <c r="Q35">
        <v>7.8681047936999995E-4</v>
      </c>
      <c r="R35" s="90">
        <f t="shared" si="24"/>
        <v>2.9399917217992746E-2</v>
      </c>
      <c r="S35" s="90">
        <f t="shared" si="25"/>
        <v>7.8681047936999995E-4</v>
      </c>
      <c r="T35" s="116">
        <f t="shared" si="26"/>
        <v>1552.0100599243628</v>
      </c>
      <c r="U35" s="116">
        <f t="shared" si="27"/>
        <v>40.879746616580192</v>
      </c>
      <c r="V35" s="117">
        <f t="shared" si="28"/>
        <v>2.6339872190372572E-2</v>
      </c>
    </row>
    <row r="36" spans="1:22" x14ac:dyDescent="0.25">
      <c r="A36" s="88" t="s">
        <v>300</v>
      </c>
      <c r="B36">
        <v>23608.891796348598</v>
      </c>
      <c r="C36">
        <v>11137.7848181524</v>
      </c>
      <c r="D36" s="68">
        <f t="shared" si="20"/>
        <v>23987.55405692631</v>
      </c>
      <c r="E36" s="69">
        <f t="shared" si="21"/>
        <v>11137.7848181524</v>
      </c>
      <c r="F36" s="87">
        <v>682.44983657753596</v>
      </c>
      <c r="G36" s="87">
        <v>321.79421866802699</v>
      </c>
      <c r="H36" s="87">
        <v>0.99950341402773912</v>
      </c>
      <c r="I36">
        <v>33.847932411303198</v>
      </c>
      <c r="J36">
        <v>0.75027748279059503</v>
      </c>
      <c r="K36" s="73">
        <f t="shared" si="22"/>
        <v>34.39081831688933</v>
      </c>
      <c r="L36" s="74">
        <f t="shared" si="23"/>
        <v>0.75027748279059503</v>
      </c>
      <c r="M36" s="78">
        <v>1.4370034014829999E-3</v>
      </c>
      <c r="N36" s="78">
        <v>6.7866042399400005E-4</v>
      </c>
      <c r="O36" s="78">
        <v>4.6934807351496695E-2</v>
      </c>
      <c r="P36">
        <v>2.9475544792161999E-2</v>
      </c>
      <c r="Q36">
        <v>6.8390442714999999E-4</v>
      </c>
      <c r="R36" s="90">
        <f t="shared" si="24"/>
        <v>2.9010250315023058E-2</v>
      </c>
      <c r="S36" s="90">
        <f t="shared" si="25"/>
        <v>6.8390442714999999E-4</v>
      </c>
      <c r="T36" s="116">
        <f t="shared" si="26"/>
        <v>1531.7310249464813</v>
      </c>
      <c r="U36" s="116">
        <f t="shared" si="27"/>
        <v>35.539890324350083</v>
      </c>
      <c r="V36" s="117">
        <f t="shared" si="28"/>
        <v>2.3202435509584229E-2</v>
      </c>
    </row>
    <row r="37" spans="1:22" x14ac:dyDescent="0.25">
      <c r="A37" s="88" t="s">
        <v>301</v>
      </c>
      <c r="B37">
        <v>99357.607291223394</v>
      </c>
      <c r="C37">
        <v>108411.94286419199</v>
      </c>
      <c r="D37" s="68">
        <f t="shared" si="20"/>
        <v>100951.20077739906</v>
      </c>
      <c r="E37" s="69">
        <f t="shared" si="21"/>
        <v>108411.94286419199</v>
      </c>
      <c r="F37" s="87">
        <v>2994.06047738904</v>
      </c>
      <c r="G37" s="87">
        <v>3267.4453463116802</v>
      </c>
      <c r="H37" s="87">
        <v>0.99983477932324372</v>
      </c>
      <c r="I37">
        <v>33.178285610585498</v>
      </c>
      <c r="J37">
        <v>0.82345350901514103</v>
      </c>
      <c r="K37" s="73">
        <f t="shared" si="22"/>
        <v>33.710431072548282</v>
      </c>
      <c r="L37" s="74">
        <f t="shared" si="23"/>
        <v>0.82345350901514103</v>
      </c>
      <c r="M37" s="78">
        <v>3.3426329023099999E-4</v>
      </c>
      <c r="N37" s="78">
        <v>3.6479637189299998E-4</v>
      </c>
      <c r="O37" s="78">
        <v>2.2741720440213786E-2</v>
      </c>
      <c r="P37">
        <v>3.0140151472116999E-2</v>
      </c>
      <c r="Q37">
        <v>8.4529599882800005E-4</v>
      </c>
      <c r="R37" s="90">
        <f t="shared" si="24"/>
        <v>2.9664365659878632E-2</v>
      </c>
      <c r="S37" s="90">
        <f t="shared" si="25"/>
        <v>8.4529599882800005E-4</v>
      </c>
      <c r="T37" s="116">
        <f t="shared" si="26"/>
        <v>1565.76810688045</v>
      </c>
      <c r="U37" s="116">
        <f t="shared" si="27"/>
        <v>43.912769219589244</v>
      </c>
      <c r="V37" s="117">
        <f t="shared" si="28"/>
        <v>2.8045512631547097E-2</v>
      </c>
    </row>
    <row r="38" spans="1:22" x14ac:dyDescent="0.25">
      <c r="A38" s="88" t="s">
        <v>302</v>
      </c>
      <c r="B38">
        <v>77711.890978938405</v>
      </c>
      <c r="C38">
        <v>69949.024190647804</v>
      </c>
      <c r="D38" s="68">
        <f t="shared" si="20"/>
        <v>78958.309513348591</v>
      </c>
      <c r="E38" s="69">
        <f t="shared" si="21"/>
        <v>69949.024190647804</v>
      </c>
      <c r="F38" s="87">
        <v>2910.1141735372698</v>
      </c>
      <c r="G38" s="87">
        <v>2959.6764177503001</v>
      </c>
      <c r="H38" s="87">
        <v>0.88503404965596311</v>
      </c>
      <c r="I38">
        <v>33.583481669605199</v>
      </c>
      <c r="J38">
        <v>0.78364107590091003</v>
      </c>
      <c r="K38" s="73">
        <f t="shared" si="22"/>
        <v>34.122126058201601</v>
      </c>
      <c r="L38" s="74">
        <f t="shared" si="23"/>
        <v>0.78364107590091003</v>
      </c>
      <c r="M38" s="78">
        <v>5.1761081858300005E-4</v>
      </c>
      <c r="N38" s="78">
        <v>4.2620759658200001E-4</v>
      </c>
      <c r="O38" s="78">
        <v>2.8338289497783126E-2</v>
      </c>
      <c r="P38">
        <v>2.9777320484032001E-2</v>
      </c>
      <c r="Q38">
        <v>7.0533445890799999E-4</v>
      </c>
      <c r="R38" s="90">
        <f t="shared" si="24"/>
        <v>2.9307262242092375E-2</v>
      </c>
      <c r="S38" s="90">
        <f t="shared" si="25"/>
        <v>7.0533445890799999E-4</v>
      </c>
      <c r="T38" s="116">
        <f t="shared" si="26"/>
        <v>1547.1888077651463</v>
      </c>
      <c r="U38" s="116">
        <f t="shared" si="27"/>
        <v>36.648212895406139</v>
      </c>
      <c r="V38" s="117">
        <f t="shared" si="28"/>
        <v>2.3686968721253258E-2</v>
      </c>
    </row>
    <row r="39" spans="1:22" x14ac:dyDescent="0.25">
      <c r="A39" s="88" t="s">
        <v>303</v>
      </c>
      <c r="B39">
        <v>85153.904056916901</v>
      </c>
      <c r="C39">
        <v>81532.3546093779</v>
      </c>
      <c r="D39" s="68">
        <f t="shared" si="20"/>
        <v>86519.68480111078</v>
      </c>
      <c r="E39" s="69">
        <f t="shared" si="21"/>
        <v>81532.3546093779</v>
      </c>
      <c r="F39" s="87">
        <v>2514.7089350410001</v>
      </c>
      <c r="G39" s="87">
        <v>2398.4260911280799</v>
      </c>
      <c r="H39" s="87">
        <v>0.99612351931691334</v>
      </c>
      <c r="I39">
        <v>33.109016181561003</v>
      </c>
      <c r="J39">
        <v>0.77905801781587103</v>
      </c>
      <c r="K39" s="73">
        <f t="shared" si="22"/>
        <v>33.640050633366698</v>
      </c>
      <c r="L39" s="74">
        <f t="shared" si="23"/>
        <v>0.77905801781587103</v>
      </c>
      <c r="M39" s="78">
        <v>3.8863355908800001E-4</v>
      </c>
      <c r="N39" s="78">
        <v>3.7229074896799998E-4</v>
      </c>
      <c r="O39" s="78">
        <v>2.4563009755889841E-2</v>
      </c>
      <c r="P39">
        <v>3.0209491366315001E-2</v>
      </c>
      <c r="Q39">
        <v>7.97233425462E-4</v>
      </c>
      <c r="R39" s="90">
        <f t="shared" si="24"/>
        <v>2.9732610969734147E-2</v>
      </c>
      <c r="S39" s="90">
        <f t="shared" si="25"/>
        <v>7.97233425462E-4</v>
      </c>
      <c r="T39" s="116">
        <f t="shared" si="26"/>
        <v>1569.3180256622302</v>
      </c>
      <c r="U39" s="116">
        <f t="shared" si="27"/>
        <v>41.414559751012952</v>
      </c>
      <c r="V39" s="117">
        <f t="shared" si="28"/>
        <v>2.6390163799677627E-2</v>
      </c>
    </row>
    <row r="40" spans="1:22" x14ac:dyDescent="0.25">
      <c r="A40" s="88" t="s">
        <v>304</v>
      </c>
      <c r="B40">
        <v>36149.130992575898</v>
      </c>
      <c r="C40">
        <v>22452.899283736901</v>
      </c>
      <c r="D40" s="68">
        <f t="shared" si="20"/>
        <v>36728.925748621397</v>
      </c>
      <c r="E40" s="69">
        <f t="shared" si="21"/>
        <v>22452.899283736901</v>
      </c>
      <c r="F40" s="87">
        <v>1021.89139774952</v>
      </c>
      <c r="G40" s="87">
        <v>633.56177285842898</v>
      </c>
      <c r="H40" s="87">
        <v>0.99818181914311843</v>
      </c>
      <c r="I40">
        <v>34.480315316223802</v>
      </c>
      <c r="J40">
        <v>0.84888849363209895</v>
      </c>
      <c r="K40" s="73">
        <f t="shared" si="22"/>
        <v>35.03334399100018</v>
      </c>
      <c r="L40" s="74">
        <f t="shared" si="23"/>
        <v>0.84888849363209895</v>
      </c>
      <c r="M40" s="78">
        <v>9.5515223888700004E-4</v>
      </c>
      <c r="N40" s="78">
        <v>5.9360834251099995E-4</v>
      </c>
      <c r="O40" s="78">
        <v>3.961430311917042E-2</v>
      </c>
      <c r="P40">
        <v>2.8917931489408001E-2</v>
      </c>
      <c r="Q40">
        <v>8.8459274314900004E-4</v>
      </c>
      <c r="R40" s="90">
        <f t="shared" si="24"/>
        <v>2.8461439373412174E-2</v>
      </c>
      <c r="S40" s="90">
        <f t="shared" si="25"/>
        <v>8.8459274314900004E-4</v>
      </c>
      <c r="T40" s="116">
        <f t="shared" si="26"/>
        <v>1503.1567919838628</v>
      </c>
      <c r="U40" s="116">
        <f t="shared" si="27"/>
        <v>45.98121378394886</v>
      </c>
      <c r="V40" s="117">
        <f t="shared" si="28"/>
        <v>3.0589765504943075E-2</v>
      </c>
    </row>
    <row r="41" spans="1:22" x14ac:dyDescent="0.25">
      <c r="A41" s="88" t="s">
        <v>305</v>
      </c>
      <c r="B41">
        <v>46464.224261581403</v>
      </c>
      <c r="C41">
        <v>31520.763287093901</v>
      </c>
      <c r="D41" s="68">
        <f t="shared" si="20"/>
        <v>47209.4624687217</v>
      </c>
      <c r="E41" s="69">
        <f t="shared" si="21"/>
        <v>31520.763287093901</v>
      </c>
      <c r="F41" s="87">
        <v>1478.17947774854</v>
      </c>
      <c r="G41" s="87">
        <v>1045.70318686153</v>
      </c>
      <c r="H41" s="87">
        <v>0.95895178441419171</v>
      </c>
      <c r="I41">
        <v>33.581907016730497</v>
      </c>
      <c r="J41">
        <v>0.79069505805349305</v>
      </c>
      <c r="K41" s="73">
        <f t="shared" si="22"/>
        <v>34.120526149519797</v>
      </c>
      <c r="L41" s="74">
        <f t="shared" si="23"/>
        <v>0.79069505805349305</v>
      </c>
      <c r="M41" s="78">
        <v>7.7729506609099997E-4</v>
      </c>
      <c r="N41" s="78">
        <v>5.09215790393E-4</v>
      </c>
      <c r="O41" s="78">
        <v>3.5940798223302262E-2</v>
      </c>
      <c r="P41">
        <v>2.9807101773577999E-2</v>
      </c>
      <c r="Q41">
        <v>8.4678448755500001E-4</v>
      </c>
      <c r="R41" s="90">
        <f t="shared" si="24"/>
        <v>2.9336573410741692E-2</v>
      </c>
      <c r="S41" s="90">
        <f t="shared" si="25"/>
        <v>8.4678448755500001E-4</v>
      </c>
      <c r="T41" s="116">
        <f t="shared" si="26"/>
        <v>1548.7140456915915</v>
      </c>
      <c r="U41" s="116">
        <f t="shared" si="27"/>
        <v>43.997133284279165</v>
      </c>
      <c r="V41" s="117">
        <f t="shared" si="28"/>
        <v>2.8408816596372941E-2</v>
      </c>
    </row>
    <row r="42" spans="1:22" x14ac:dyDescent="0.25">
      <c r="A42" s="88" t="s">
        <v>306</v>
      </c>
      <c r="B42">
        <v>19011.835063696901</v>
      </c>
      <c r="C42">
        <v>8632.8109687859105</v>
      </c>
      <c r="D42" s="68">
        <f t="shared" si="20"/>
        <v>19316.765278340161</v>
      </c>
      <c r="E42" s="69">
        <f t="shared" si="21"/>
        <v>8632.8109687859105</v>
      </c>
      <c r="F42" s="87">
        <v>553.225830557736</v>
      </c>
      <c r="G42" s="87">
        <v>251.271601869791</v>
      </c>
      <c r="H42" s="87">
        <v>0.99974038144634148</v>
      </c>
      <c r="I42">
        <v>33.6994239972869</v>
      </c>
      <c r="J42">
        <v>0.82718150966033399</v>
      </c>
      <c r="K42" s="73">
        <f t="shared" si="22"/>
        <v>34.239927981169494</v>
      </c>
      <c r="L42" s="74">
        <f t="shared" si="23"/>
        <v>0.82718150966033399</v>
      </c>
      <c r="M42" s="78">
        <v>1.774468398941E-3</v>
      </c>
      <c r="N42" s="78">
        <v>8.0665995462999998E-4</v>
      </c>
      <c r="O42" s="78">
        <v>5.3995319084799279E-2</v>
      </c>
      <c r="P42">
        <v>2.9681836474857001E-2</v>
      </c>
      <c r="Q42">
        <v>7.6407034507400002E-4</v>
      </c>
      <c r="R42" s="90">
        <f t="shared" si="24"/>
        <v>2.9213285522517531E-2</v>
      </c>
      <c r="S42" s="90">
        <f t="shared" si="25"/>
        <v>7.6407034507400002E-4</v>
      </c>
      <c r="T42" s="116">
        <f t="shared" si="26"/>
        <v>1542.2983360352721</v>
      </c>
      <c r="U42" s="116">
        <f t="shared" si="27"/>
        <v>39.701870294304413</v>
      </c>
      <c r="V42" s="117">
        <f t="shared" si="28"/>
        <v>2.5742017200358593E-2</v>
      </c>
    </row>
    <row r="43" spans="1:22" x14ac:dyDescent="0.25">
      <c r="A43" s="88" t="s">
        <v>307</v>
      </c>
      <c r="B43">
        <v>167987.406040901</v>
      </c>
      <c r="C43">
        <v>239244.12059475499</v>
      </c>
      <c r="D43" s="68">
        <f t="shared" si="20"/>
        <v>170681.75067464073</v>
      </c>
      <c r="E43" s="69">
        <f t="shared" si="21"/>
        <v>239244.12059475499</v>
      </c>
      <c r="F43" s="87">
        <v>4865.08903846469</v>
      </c>
      <c r="G43" s="87">
        <v>6904.5774913739597</v>
      </c>
      <c r="H43" s="87">
        <v>0.99651023913722769</v>
      </c>
      <c r="I43">
        <v>33.708428801252602</v>
      </c>
      <c r="J43">
        <v>0.86574514145524795</v>
      </c>
      <c r="K43" s="73">
        <f t="shared" si="22"/>
        <v>34.249077212898051</v>
      </c>
      <c r="L43" s="74">
        <f t="shared" si="23"/>
        <v>0.86574514145524795</v>
      </c>
      <c r="M43" s="78">
        <v>2.0089571600700001E-4</v>
      </c>
      <c r="N43" s="78">
        <v>2.8616378117099999E-4</v>
      </c>
      <c r="O43" s="78">
        <v>1.8030491404577121E-2</v>
      </c>
      <c r="P43">
        <v>2.9589300420406001E-2</v>
      </c>
      <c r="Q43">
        <v>8.1779445643400002E-4</v>
      </c>
      <c r="R43" s="90">
        <f t="shared" si="24"/>
        <v>2.9122210221900799E-2</v>
      </c>
      <c r="S43" s="90">
        <f t="shared" si="25"/>
        <v>8.1779445643400002E-4</v>
      </c>
      <c r="T43" s="116">
        <f t="shared" si="26"/>
        <v>1537.5584256811371</v>
      </c>
      <c r="U43" s="116">
        <f t="shared" si="27"/>
        <v>42.495318885547661</v>
      </c>
      <c r="V43" s="117">
        <f t="shared" si="28"/>
        <v>2.7638181532335767E-2</v>
      </c>
    </row>
    <row r="44" spans="1:22" x14ac:dyDescent="0.25">
      <c r="A44" s="88" t="s">
        <v>308</v>
      </c>
      <c r="B44">
        <v>5039.31451444087</v>
      </c>
      <c r="C44">
        <v>1120.65265685177</v>
      </c>
      <c r="D44" s="68">
        <f t="shared" si="20"/>
        <v>5120.1399187953175</v>
      </c>
      <c r="E44" s="69">
        <f t="shared" si="21"/>
        <v>1120.65265685177</v>
      </c>
      <c r="F44" s="87">
        <v>151.846298991998</v>
      </c>
      <c r="G44" s="87">
        <v>34.100744825846803</v>
      </c>
      <c r="H44" s="87">
        <v>0.99023872662167289</v>
      </c>
      <c r="I44">
        <v>32.968290924327903</v>
      </c>
      <c r="J44">
        <v>0.74678310091492395</v>
      </c>
      <c r="K44" s="73">
        <f t="shared" si="22"/>
        <v>33.497068288232825</v>
      </c>
      <c r="L44" s="74">
        <f t="shared" si="23"/>
        <v>0.74678310091492395</v>
      </c>
      <c r="M44" s="78">
        <v>6.4989901426349998E-3</v>
      </c>
      <c r="N44" s="78">
        <v>1.4572222392380001E-3</v>
      </c>
      <c r="O44" s="78">
        <v>0.10102250550551591</v>
      </c>
      <c r="P44">
        <v>3.0267029360994999E-2</v>
      </c>
      <c r="Q44">
        <v>6.8948118882199995E-4</v>
      </c>
      <c r="R44" s="90">
        <f t="shared" si="24"/>
        <v>2.9789240682265707E-2</v>
      </c>
      <c r="S44" s="90">
        <f t="shared" si="25"/>
        <v>6.8948118882199995E-4</v>
      </c>
      <c r="T44" s="116">
        <f t="shared" si="26"/>
        <v>1572.2635568850565</v>
      </c>
      <c r="U44" s="116">
        <f t="shared" si="27"/>
        <v>35.816073437970786</v>
      </c>
      <c r="V44" s="117">
        <f t="shared" si="28"/>
        <v>2.2779942510992891E-2</v>
      </c>
    </row>
    <row r="45" spans="1:22" x14ac:dyDescent="0.25">
      <c r="A45" s="88" t="s">
        <v>309</v>
      </c>
      <c r="B45">
        <v>331483.64314212801</v>
      </c>
      <c r="C45">
        <v>672623.80524693802</v>
      </c>
      <c r="D45" s="68">
        <f t="shared" si="20"/>
        <v>336800.2986945986</v>
      </c>
      <c r="E45" s="69">
        <f t="shared" si="21"/>
        <v>672623.80524693802</v>
      </c>
      <c r="F45" s="87">
        <v>9302.8779437476696</v>
      </c>
      <c r="G45" s="87">
        <v>18738.898350115502</v>
      </c>
      <c r="H45" s="87">
        <v>0.99269675462261942</v>
      </c>
      <c r="I45">
        <v>34.6130112152698</v>
      </c>
      <c r="J45">
        <v>0.91121869681759604</v>
      </c>
      <c r="K45" s="73">
        <f t="shared" si="22"/>
        <v>35.168168195327752</v>
      </c>
      <c r="L45" s="74">
        <f t="shared" si="23"/>
        <v>0.91121869681759604</v>
      </c>
      <c r="M45" s="78">
        <v>1.04463759187E-4</v>
      </c>
      <c r="N45" s="78">
        <v>2.11986991338E-4</v>
      </c>
      <c r="O45" s="78">
        <v>1.2972977896750022E-2</v>
      </c>
      <c r="P45">
        <v>2.8928547456425001E-2</v>
      </c>
      <c r="Q45">
        <v>8.6965811473900003E-4</v>
      </c>
      <c r="R45" s="90">
        <f t="shared" si="24"/>
        <v>2.8471887759105152E-2</v>
      </c>
      <c r="S45" s="90">
        <f t="shared" si="25"/>
        <v>8.6965811473900003E-4</v>
      </c>
      <c r="T45" s="116">
        <f t="shared" si="26"/>
        <v>1503.7009370036774</v>
      </c>
      <c r="U45" s="116">
        <f t="shared" si="27"/>
        <v>45.204679701795598</v>
      </c>
      <c r="V45" s="117">
        <f t="shared" si="28"/>
        <v>3.0062280729751947E-2</v>
      </c>
    </row>
    <row r="46" spans="1:22" x14ac:dyDescent="0.25">
      <c r="A46" s="88" t="s">
        <v>310</v>
      </c>
      <c r="B46">
        <v>10206.765488498801</v>
      </c>
      <c r="C46">
        <v>3494.0412172391598</v>
      </c>
      <c r="D46" s="68">
        <f t="shared" si="20"/>
        <v>10370.47147378606</v>
      </c>
      <c r="E46" s="69">
        <f t="shared" si="21"/>
        <v>3494.0412172391598</v>
      </c>
      <c r="F46" s="87">
        <v>319.70652572985102</v>
      </c>
      <c r="G46" s="87">
        <v>112.11747269075499</v>
      </c>
      <c r="H46" s="87">
        <v>0.9761534394100535</v>
      </c>
      <c r="I46">
        <v>32.800056529826797</v>
      </c>
      <c r="J46">
        <v>0.79908985182044501</v>
      </c>
      <c r="K46" s="73">
        <f t="shared" si="22"/>
        <v>33.326135587657959</v>
      </c>
      <c r="L46" s="74">
        <f t="shared" si="23"/>
        <v>0.79908985182044501</v>
      </c>
      <c r="M46" s="78">
        <v>3.3387550340720001E-3</v>
      </c>
      <c r="N46" s="78">
        <v>1.1247664110019999E-3</v>
      </c>
      <c r="O46" s="78">
        <v>7.2317472722352796E-2</v>
      </c>
      <c r="P46">
        <v>3.0474820039639999E-2</v>
      </c>
      <c r="Q46">
        <v>9.1719189425999996E-4</v>
      </c>
      <c r="R46" s="90">
        <f t="shared" si="24"/>
        <v>2.99937512228893E-2</v>
      </c>
      <c r="S46" s="90">
        <f t="shared" si="25"/>
        <v>9.1719189425999996E-4</v>
      </c>
      <c r="T46" s="116">
        <f t="shared" si="26"/>
        <v>1582.8995955676303</v>
      </c>
      <c r="U46" s="116">
        <f t="shared" si="27"/>
        <v>47.640073890300584</v>
      </c>
      <c r="V46" s="117">
        <f t="shared" si="28"/>
        <v>3.0096712402795694E-2</v>
      </c>
    </row>
    <row r="47" spans="1:22" x14ac:dyDescent="0.25">
      <c r="A47" s="88" t="s">
        <v>311</v>
      </c>
      <c r="B47">
        <v>28327.174752075101</v>
      </c>
      <c r="C47">
        <v>17128.0623060533</v>
      </c>
      <c r="D47" s="68">
        <f t="shared" si="20"/>
        <v>28781.513402102697</v>
      </c>
      <c r="E47" s="69">
        <f t="shared" si="21"/>
        <v>17128.0623060533</v>
      </c>
      <c r="F47" s="87">
        <v>821.91763733694995</v>
      </c>
      <c r="G47" s="87">
        <v>496.75613418412502</v>
      </c>
      <c r="H47" s="87">
        <v>0.99956252711119653</v>
      </c>
      <c r="I47">
        <v>33.827079591328797</v>
      </c>
      <c r="J47">
        <v>0.88315896817218398</v>
      </c>
      <c r="K47" s="73">
        <f t="shared" si="22"/>
        <v>34.369631039202169</v>
      </c>
      <c r="L47" s="74">
        <f t="shared" si="23"/>
        <v>0.88315896817218398</v>
      </c>
      <c r="M47" s="78">
        <v>1.1959108305299999E-3</v>
      </c>
      <c r="N47" s="78">
        <v>7.2375347699600004E-4</v>
      </c>
      <c r="O47" s="78">
        <v>4.3140235742774646E-2</v>
      </c>
      <c r="P47">
        <v>2.9555177984115E-2</v>
      </c>
      <c r="Q47">
        <v>7.7717578601099995E-4</v>
      </c>
      <c r="R47" s="90">
        <f t="shared" si="24"/>
        <v>2.9088626434895664E-2</v>
      </c>
      <c r="S47" s="90">
        <f t="shared" si="25"/>
        <v>7.7717578601099995E-4</v>
      </c>
      <c r="T47" s="116">
        <f t="shared" si="26"/>
        <v>1535.8104898538509</v>
      </c>
      <c r="U47" s="116">
        <f t="shared" si="27"/>
        <v>40.385299836719845</v>
      </c>
      <c r="V47" s="117">
        <f t="shared" si="28"/>
        <v>2.6295757258802774E-2</v>
      </c>
    </row>
    <row r="48" spans="1:22" x14ac:dyDescent="0.25">
      <c r="A48" s="88" t="s">
        <v>312</v>
      </c>
      <c r="B48">
        <v>58612.1594121866</v>
      </c>
      <c r="C48">
        <v>48083.252951294598</v>
      </c>
      <c r="D48" s="68">
        <f t="shared" si="20"/>
        <v>59552.237962751708</v>
      </c>
      <c r="E48" s="69">
        <f t="shared" si="21"/>
        <v>48083.252951294598</v>
      </c>
      <c r="F48" s="87">
        <v>1708.42292351528</v>
      </c>
      <c r="G48" s="87">
        <v>1398.7341923286899</v>
      </c>
      <c r="H48" s="87">
        <v>0.99800721807746196</v>
      </c>
      <c r="I48">
        <v>33.491100598308101</v>
      </c>
      <c r="J48">
        <v>0.82409163456474899</v>
      </c>
      <c r="K48" s="73">
        <f t="shared" si="22"/>
        <v>34.028263289856049</v>
      </c>
      <c r="L48" s="74">
        <f t="shared" si="23"/>
        <v>0.82409163456474899</v>
      </c>
      <c r="M48" s="78">
        <v>5.7166720497499996E-4</v>
      </c>
      <c r="N48" s="78">
        <v>4.6918588729699998E-4</v>
      </c>
      <c r="O48" s="78">
        <v>2.9980883306781083E-2</v>
      </c>
      <c r="P48">
        <v>2.9779884854455999E-2</v>
      </c>
      <c r="Q48">
        <v>7.8712341610299996E-4</v>
      </c>
      <c r="R48" s="90">
        <f t="shared" si="24"/>
        <v>2.9309786131928004E-2</v>
      </c>
      <c r="S48" s="90">
        <f t="shared" si="25"/>
        <v>7.8712341610299996E-4</v>
      </c>
      <c r="T48" s="116">
        <f t="shared" si="26"/>
        <v>1547.3201427738713</v>
      </c>
      <c r="U48" s="116">
        <f t="shared" si="27"/>
        <v>40.897804761085595</v>
      </c>
      <c r="V48" s="117">
        <f t="shared" si="28"/>
        <v>2.6431378762877312E-2</v>
      </c>
    </row>
    <row r="49" spans="1:22" x14ac:dyDescent="0.25">
      <c r="A49" s="88" t="s">
        <v>313</v>
      </c>
      <c r="B49">
        <v>42630.654489332301</v>
      </c>
      <c r="C49">
        <v>31210.469603793001</v>
      </c>
      <c r="D49" s="68">
        <f t="shared" si="20"/>
        <v>43314.40619348194</v>
      </c>
      <c r="E49" s="69">
        <f t="shared" si="21"/>
        <v>31210.469603793001</v>
      </c>
      <c r="F49" s="87">
        <v>1244.7154118292401</v>
      </c>
      <c r="G49" s="87">
        <v>910.46690784491898</v>
      </c>
      <c r="H49" s="87">
        <v>0.99911572747408095</v>
      </c>
      <c r="I49">
        <v>33.6187147291947</v>
      </c>
      <c r="J49">
        <v>0.87730115218200899</v>
      </c>
      <c r="K49" s="73">
        <f t="shared" si="22"/>
        <v>34.157924219707212</v>
      </c>
      <c r="L49" s="74">
        <f t="shared" si="23"/>
        <v>0.87730115218200899</v>
      </c>
      <c r="M49" s="78">
        <v>7.9010845742600005E-4</v>
      </c>
      <c r="N49" s="78">
        <v>5.7877386916199995E-4</v>
      </c>
      <c r="O49" s="78">
        <v>3.5624222055764404E-2</v>
      </c>
      <c r="P49">
        <v>2.9758041891435001E-2</v>
      </c>
      <c r="Q49">
        <v>7.79386055069E-4</v>
      </c>
      <c r="R49" s="90">
        <f t="shared" si="24"/>
        <v>2.9288287977124454E-2</v>
      </c>
      <c r="S49" s="90">
        <f t="shared" si="25"/>
        <v>7.79386055069E-4</v>
      </c>
      <c r="T49" s="116">
        <f t="shared" si="26"/>
        <v>1546.2014384892843</v>
      </c>
      <c r="U49" s="116">
        <f t="shared" si="27"/>
        <v>40.496207508634043</v>
      </c>
      <c r="V49" s="117">
        <f t="shared" si="28"/>
        <v>2.6190770814571773E-2</v>
      </c>
    </row>
    <row r="50" spans="1:22" x14ac:dyDescent="0.25">
      <c r="A50" s="88" t="s">
        <v>314</v>
      </c>
      <c r="B50">
        <v>12753.1901106036</v>
      </c>
      <c r="C50">
        <v>5055.9859255886004</v>
      </c>
      <c r="D50" s="68">
        <f t="shared" si="20"/>
        <v>12957.738118977521</v>
      </c>
      <c r="E50" s="69">
        <f t="shared" si="21"/>
        <v>5055.9859255886004</v>
      </c>
      <c r="F50" s="87">
        <v>380.01523150766798</v>
      </c>
      <c r="G50" s="87">
        <v>150.86564208767001</v>
      </c>
      <c r="H50" s="87">
        <v>0.99861407097401889</v>
      </c>
      <c r="I50">
        <v>32.9898555960905</v>
      </c>
      <c r="J50">
        <v>0.84572627604862005</v>
      </c>
      <c r="K50" s="73">
        <f t="shared" si="22"/>
        <v>33.518978835076247</v>
      </c>
      <c r="L50" s="74">
        <f t="shared" si="23"/>
        <v>0.84572627604862005</v>
      </c>
      <c r="M50" s="78">
        <v>2.5848170246450001E-3</v>
      </c>
      <c r="N50" s="78">
        <v>1.0265655578380001E-3</v>
      </c>
      <c r="O50" s="78">
        <v>6.4549446955477721E-2</v>
      </c>
      <c r="P50">
        <v>3.0291715866491001E-2</v>
      </c>
      <c r="Q50">
        <v>8.2142394387200003E-4</v>
      </c>
      <c r="R50" s="90">
        <f t="shared" si="24"/>
        <v>2.9813537492007207E-2</v>
      </c>
      <c r="S50" s="90">
        <f t="shared" si="25"/>
        <v>8.2142394387200003E-4</v>
      </c>
      <c r="T50" s="116">
        <f t="shared" si="26"/>
        <v>1573.5272786392827</v>
      </c>
      <c r="U50" s="116">
        <f t="shared" si="27"/>
        <v>42.669520231432912</v>
      </c>
      <c r="V50" s="117">
        <f t="shared" si="28"/>
        <v>2.7117115038724743E-2</v>
      </c>
    </row>
    <row r="51" spans="1:22" x14ac:dyDescent="0.25">
      <c r="A51" s="88" t="s">
        <v>315</v>
      </c>
      <c r="B51">
        <v>15016.833394429101</v>
      </c>
      <c r="C51">
        <v>5670.3215940235204</v>
      </c>
      <c r="D51" s="68">
        <f t="shared" si="20"/>
        <v>15257.687905047547</v>
      </c>
      <c r="E51" s="69">
        <f t="shared" si="21"/>
        <v>5670.3215940235204</v>
      </c>
      <c r="F51" s="87">
        <v>439.35883214681701</v>
      </c>
      <c r="G51" s="87">
        <v>167.59300988896399</v>
      </c>
      <c r="H51" s="87">
        <v>0.98990333791299301</v>
      </c>
      <c r="I51">
        <v>34.193844333933299</v>
      </c>
      <c r="J51">
        <v>0.77603764494306404</v>
      </c>
      <c r="K51" s="73">
        <f t="shared" si="22"/>
        <v>34.742278309785235</v>
      </c>
      <c r="L51" s="74">
        <f t="shared" si="23"/>
        <v>0.77603764494306404</v>
      </c>
      <c r="M51" s="78">
        <v>2.328848544317E-3</v>
      </c>
      <c r="N51" s="78">
        <v>8.7065823630000003E-4</v>
      </c>
      <c r="O51" s="78">
        <v>6.0705549036655385E-2</v>
      </c>
      <c r="P51">
        <v>2.9224485569046998E-2</v>
      </c>
      <c r="Q51">
        <v>8.1867293029400004E-4</v>
      </c>
      <c r="R51" s="90">
        <f t="shared" si="24"/>
        <v>2.8763154257670519E-2</v>
      </c>
      <c r="S51" s="90">
        <f t="shared" si="25"/>
        <v>8.1867293029400004E-4</v>
      </c>
      <c r="T51" s="116">
        <f t="shared" si="26"/>
        <v>1518.8676791170403</v>
      </c>
      <c r="U51" s="116">
        <f t="shared" si="27"/>
        <v>42.548425725193802</v>
      </c>
      <c r="V51" s="117">
        <f t="shared" si="28"/>
        <v>2.80132537614655E-2</v>
      </c>
    </row>
    <row r="52" spans="1:22" x14ac:dyDescent="0.25">
      <c r="A52" s="88" t="s">
        <v>316</v>
      </c>
      <c r="B52">
        <v>19751.287658663601</v>
      </c>
      <c r="C52">
        <v>8551.5908945005594</v>
      </c>
      <c r="D52" s="68">
        <f t="shared" si="20"/>
        <v>20068.077929831979</v>
      </c>
      <c r="E52" s="69">
        <f t="shared" si="21"/>
        <v>8551.5908945005594</v>
      </c>
      <c r="F52" s="87">
        <v>597.71908484682206</v>
      </c>
      <c r="G52" s="87">
        <v>265.45810861954601</v>
      </c>
      <c r="H52" s="87">
        <v>0.97488329614126834</v>
      </c>
      <c r="I52">
        <v>34.172089032399001</v>
      </c>
      <c r="J52">
        <v>0.77520909095075996</v>
      </c>
      <c r="K52" s="73">
        <f t="shared" si="22"/>
        <v>34.720174075665298</v>
      </c>
      <c r="L52" s="74">
        <f t="shared" si="23"/>
        <v>0.77520909095075996</v>
      </c>
      <c r="M52" s="78">
        <v>1.6773470521820001E-3</v>
      </c>
      <c r="N52" s="78">
        <v>7.3853607902299998E-4</v>
      </c>
      <c r="O52" s="78">
        <v>5.1522691404896633E-2</v>
      </c>
      <c r="P52">
        <v>2.9275475770910001E-2</v>
      </c>
      <c r="Q52">
        <v>7.1167762514600004E-4</v>
      </c>
      <c r="R52" s="90">
        <f t="shared" si="24"/>
        <v>2.881333953940457E-2</v>
      </c>
      <c r="S52" s="90">
        <f t="shared" si="25"/>
        <v>7.1167762514600004E-4</v>
      </c>
      <c r="T52" s="116">
        <f t="shared" si="26"/>
        <v>1521.4804784382927</v>
      </c>
      <c r="U52" s="116">
        <f t="shared" si="27"/>
        <v>36.986712771954593</v>
      </c>
      <c r="V52" s="117">
        <f t="shared" si="28"/>
        <v>2.4309686056517274E-2</v>
      </c>
    </row>
    <row r="53" spans="1:22" x14ac:dyDescent="0.25">
      <c r="A53" s="88" t="s">
        <v>317</v>
      </c>
      <c r="B53" t="s">
        <v>37</v>
      </c>
      <c r="C53">
        <v>51834.815229325599</v>
      </c>
      <c r="D53" s="68" t="str">
        <f t="shared" si="20"/>
        <v>&lt; DL</v>
      </c>
      <c r="E53" s="69">
        <f t="shared" si="21"/>
        <v>51834.815229325599</v>
      </c>
      <c r="F53" s="87" t="s">
        <v>37</v>
      </c>
      <c r="G53" s="87">
        <v>1575.2815716139901</v>
      </c>
      <c r="H53" s="87" t="e">
        <v>#VALUE!</v>
      </c>
      <c r="I53">
        <v>32.881678778376902</v>
      </c>
      <c r="J53">
        <v>0.97214335952015196</v>
      </c>
      <c r="K53" s="73">
        <f t="shared" si="22"/>
        <v>33.409066972842517</v>
      </c>
      <c r="L53" s="74">
        <f t="shared" si="23"/>
        <v>0.97214335952015196</v>
      </c>
      <c r="M53" s="78" t="s">
        <v>37</v>
      </c>
      <c r="N53" s="78">
        <v>5.7983182009799998E-4</v>
      </c>
      <c r="O53" s="78" t="e">
        <v>#VALUE!</v>
      </c>
      <c r="P53">
        <v>3.0561533514496E-2</v>
      </c>
      <c r="Q53">
        <v>1.138631228004E-3</v>
      </c>
      <c r="R53" s="90">
        <f t="shared" si="24"/>
        <v>3.0079095857873855E-2</v>
      </c>
      <c r="S53" s="90">
        <f t="shared" si="25"/>
        <v>1.138631228004E-3</v>
      </c>
      <c r="T53" s="116">
        <f t="shared" si="26"/>
        <v>1587.3375140977798</v>
      </c>
      <c r="U53" s="116">
        <f t="shared" si="27"/>
        <v>59.139442792577356</v>
      </c>
      <c r="V53" s="117">
        <f t="shared" si="28"/>
        <v>3.725700568866816E-2</v>
      </c>
    </row>
    <row r="54" spans="1:22" x14ac:dyDescent="0.25">
      <c r="A54" s="88" t="s">
        <v>318</v>
      </c>
      <c r="B54" t="s">
        <v>37</v>
      </c>
      <c r="C54">
        <v>22927.6238667912</v>
      </c>
      <c r="D54" s="68" t="str">
        <f t="shared" si="20"/>
        <v>&lt; DL</v>
      </c>
      <c r="E54" s="69">
        <f t="shared" si="21"/>
        <v>22927.6238667912</v>
      </c>
      <c r="F54" s="87" t="s">
        <v>37</v>
      </c>
      <c r="G54" s="87">
        <v>813.60350108138903</v>
      </c>
      <c r="H54" s="87" t="e">
        <v>#VALUE!</v>
      </c>
      <c r="I54">
        <v>33.9893418367935</v>
      </c>
      <c r="J54">
        <v>0.91242927982226796</v>
      </c>
      <c r="K54" s="73">
        <f t="shared" si="22"/>
        <v>34.534495803633206</v>
      </c>
      <c r="L54" s="74">
        <f t="shared" si="23"/>
        <v>0.91242927982226796</v>
      </c>
      <c r="M54" s="78" t="s">
        <v>37</v>
      </c>
      <c r="N54" s="78">
        <v>6.8730408293099998E-4</v>
      </c>
      <c r="O54" s="78" t="e">
        <v>#VALUE!</v>
      </c>
      <c r="P54">
        <v>2.9428807692704999E-2</v>
      </c>
      <c r="Q54">
        <v>8.6899110534099998E-4</v>
      </c>
      <c r="R54" s="90">
        <f t="shared" si="24"/>
        <v>2.8964250997154429E-2</v>
      </c>
      <c r="S54" s="90">
        <f t="shared" si="25"/>
        <v>8.6899110534099998E-4</v>
      </c>
      <c r="T54" s="116">
        <f t="shared" si="26"/>
        <v>1529.3366228735206</v>
      </c>
      <c r="U54" s="116">
        <f t="shared" si="27"/>
        <v>45.159149369098252</v>
      </c>
      <c r="V54" s="117">
        <f t="shared" si="28"/>
        <v>2.9528586900800981E-2</v>
      </c>
    </row>
    <row r="55" spans="1:22" x14ac:dyDescent="0.25">
      <c r="A55" s="88" t="s">
        <v>319</v>
      </c>
      <c r="B55" t="s">
        <v>37</v>
      </c>
      <c r="C55">
        <v>621118.26050009695</v>
      </c>
      <c r="D55" s="68" t="str">
        <f t="shared" si="20"/>
        <v>&lt; DL</v>
      </c>
      <c r="E55" s="69">
        <f t="shared" si="21"/>
        <v>621118.26050009695</v>
      </c>
      <c r="F55" s="87" t="s">
        <v>37</v>
      </c>
      <c r="G55" s="87">
        <v>27315.862206021699</v>
      </c>
      <c r="H55" s="87" t="e">
        <v>#VALUE!</v>
      </c>
      <c r="I55">
        <v>33.793128204557703</v>
      </c>
      <c r="J55">
        <v>0.82681759132335897</v>
      </c>
      <c r="K55" s="73">
        <f t="shared" si="22"/>
        <v>34.335135107224325</v>
      </c>
      <c r="L55" s="74">
        <f t="shared" si="23"/>
        <v>0.82681759132335897</v>
      </c>
      <c r="M55" s="78" t="s">
        <v>37</v>
      </c>
      <c r="N55" s="78">
        <v>2.2139541372200001E-4</v>
      </c>
      <c r="O55" s="78" t="e">
        <v>#VALUE!</v>
      </c>
      <c r="P55">
        <v>2.9642915075678001E-2</v>
      </c>
      <c r="Q55">
        <v>8.0650983418400005E-4</v>
      </c>
      <c r="R55" s="90">
        <f t="shared" si="24"/>
        <v>2.9174978527998673E-2</v>
      </c>
      <c r="S55" s="90">
        <f t="shared" si="25"/>
        <v>8.0650983418400005E-4</v>
      </c>
      <c r="T55" s="116">
        <f t="shared" si="26"/>
        <v>1540.3047432180804</v>
      </c>
      <c r="U55" s="116">
        <f t="shared" si="27"/>
        <v>41.907852850306398</v>
      </c>
      <c r="V55" s="117">
        <f t="shared" si="28"/>
        <v>2.7207507497997087E-2</v>
      </c>
    </row>
    <row r="56" spans="1:22" x14ac:dyDescent="0.25">
      <c r="A56" s="88" t="s">
        <v>320</v>
      </c>
      <c r="B56">
        <v>38708.217181091502</v>
      </c>
      <c r="C56">
        <v>23029.068689361698</v>
      </c>
      <c r="D56" s="68">
        <f t="shared" si="20"/>
        <v>39329.057038682447</v>
      </c>
      <c r="E56" s="69">
        <f t="shared" si="21"/>
        <v>23029.068689361698</v>
      </c>
      <c r="F56" s="87">
        <v>1260.5945787722701</v>
      </c>
      <c r="G56" s="87">
        <v>788.301104623622</v>
      </c>
      <c r="H56" s="87">
        <v>0.95138545171993127</v>
      </c>
      <c r="I56">
        <v>33.312810522127698</v>
      </c>
      <c r="J56">
        <v>0.74666890849186596</v>
      </c>
      <c r="K56" s="73">
        <f t="shared" si="22"/>
        <v>33.847113624844987</v>
      </c>
      <c r="L56" s="74">
        <f t="shared" si="23"/>
        <v>0.74666890849186596</v>
      </c>
      <c r="M56" s="78">
        <v>9.3410482281899995E-4</v>
      </c>
      <c r="N56" s="78">
        <v>5.3382346681799995E-4</v>
      </c>
      <c r="O56" s="78">
        <v>3.9220646295605843E-2</v>
      </c>
      <c r="P56">
        <v>2.9997778295393001E-2</v>
      </c>
      <c r="Q56">
        <v>7.5206168601600002E-4</v>
      </c>
      <c r="R56" s="90">
        <f t="shared" si="24"/>
        <v>2.9524239954856667E-2</v>
      </c>
      <c r="S56" s="90">
        <f t="shared" si="25"/>
        <v>7.5206168601600002E-4</v>
      </c>
      <c r="T56" s="116">
        <f t="shared" si="26"/>
        <v>1558.4784453702739</v>
      </c>
      <c r="U56" s="116">
        <f t="shared" si="27"/>
        <v>39.071957786446042</v>
      </c>
      <c r="V56" s="117">
        <f t="shared" si="28"/>
        <v>2.5070579514600254E-2</v>
      </c>
    </row>
    <row r="57" spans="1:22" x14ac:dyDescent="0.25">
      <c r="A57" s="88" t="s">
        <v>321</v>
      </c>
      <c r="B57">
        <v>42674.370560317097</v>
      </c>
      <c r="C57">
        <v>27217.119995618799</v>
      </c>
      <c r="D57" s="68">
        <f t="shared" si="20"/>
        <v>43358.823425131355</v>
      </c>
      <c r="E57" s="69">
        <f t="shared" si="21"/>
        <v>27217.119995618799</v>
      </c>
      <c r="F57" s="87">
        <v>1267.6748975221301</v>
      </c>
      <c r="G57" s="87">
        <v>822.18693287441204</v>
      </c>
      <c r="H57" s="87">
        <v>0.98335960536612055</v>
      </c>
      <c r="I57">
        <v>34.211709487124999</v>
      </c>
      <c r="J57">
        <v>0.79051916057540095</v>
      </c>
      <c r="K57" s="73">
        <f t="shared" si="22"/>
        <v>34.760430001597697</v>
      </c>
      <c r="L57" s="74">
        <f t="shared" si="23"/>
        <v>0.79051916057540095</v>
      </c>
      <c r="M57" s="78">
        <v>8.2929732898600001E-4</v>
      </c>
      <c r="N57" s="78">
        <v>5.2057135359099996E-4</v>
      </c>
      <c r="O57" s="78">
        <v>3.6810153304407477E-2</v>
      </c>
      <c r="P57">
        <v>2.9207493883036999E-2</v>
      </c>
      <c r="Q57">
        <v>7.7726626274799999E-4</v>
      </c>
      <c r="R57" s="90">
        <f t="shared" si="24"/>
        <v>2.8746430798684428E-2</v>
      </c>
      <c r="S57" s="90">
        <f t="shared" si="25"/>
        <v>7.7726626274799999E-4</v>
      </c>
      <c r="T57" s="116">
        <f t="shared" si="26"/>
        <v>1517.9969763591444</v>
      </c>
      <c r="U57" s="116">
        <f t="shared" si="27"/>
        <v>40.396750279307135</v>
      </c>
      <c r="V57" s="117">
        <f t="shared" si="28"/>
        <v>2.6611877960519486E-2</v>
      </c>
    </row>
  </sheetData>
  <mergeCells count="5">
    <mergeCell ref="D1:S1"/>
    <mergeCell ref="T1:V1"/>
    <mergeCell ref="D3:I3"/>
    <mergeCell ref="K3:Q3"/>
    <mergeCell ref="R3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0"/>
  <sheetViews>
    <sheetView tabSelected="1" workbookViewId="0">
      <pane xSplit="1" ySplit="5" topLeftCell="B61" activePane="bottomRight" state="frozen"/>
      <selection pane="topRight" activeCell="B1" sqref="B1"/>
      <selection pane="bottomLeft" activeCell="A6" sqref="A6"/>
      <selection pane="bottomRight" activeCell="T84" sqref="T84"/>
    </sheetView>
  </sheetViews>
  <sheetFormatPr defaultRowHeight="15" x14ac:dyDescent="0.25"/>
  <cols>
    <col min="1" max="1" width="23.28515625" bestFit="1" customWidth="1"/>
    <col min="3" max="3" width="9.28515625" bestFit="1" customWidth="1"/>
    <col min="5" max="5" width="10.5703125" bestFit="1" customWidth="1"/>
    <col min="7" max="12" width="9.28515625" bestFit="1" customWidth="1"/>
    <col min="14" max="15" width="9.28515625" bestFit="1" customWidth="1"/>
  </cols>
  <sheetData>
    <row r="1" spans="1:52" ht="15.75" thickBot="1" x14ac:dyDescent="0.3">
      <c r="A1" s="1"/>
      <c r="B1" s="2" t="s">
        <v>0</v>
      </c>
      <c r="C1" s="3" t="s">
        <v>1</v>
      </c>
      <c r="D1" s="130" t="s">
        <v>169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4"/>
      <c r="Z1" s="4"/>
    </row>
    <row r="2" spans="1:52" ht="15.75" thickBot="1" x14ac:dyDescent="0.3">
      <c r="A2" s="5" t="s">
        <v>2</v>
      </c>
      <c r="B2" s="6">
        <v>1567</v>
      </c>
      <c r="C2" s="7">
        <v>15.3</v>
      </c>
      <c r="D2" t="s">
        <v>281</v>
      </c>
    </row>
    <row r="3" spans="1:52" ht="15.75" thickBot="1" x14ac:dyDescent="0.3">
      <c r="A3" s="9" t="s">
        <v>7</v>
      </c>
      <c r="B3" s="10">
        <v>1518</v>
      </c>
      <c r="C3" s="11">
        <v>0.3</v>
      </c>
      <c r="D3" s="130" t="s">
        <v>3</v>
      </c>
      <c r="E3" s="130"/>
      <c r="F3" s="130"/>
      <c r="G3" s="130"/>
      <c r="H3" s="130"/>
      <c r="I3" s="130"/>
      <c r="J3" s="8"/>
      <c r="K3" s="130" t="s">
        <v>4</v>
      </c>
      <c r="L3" s="130"/>
      <c r="M3" s="130"/>
      <c r="N3" s="130"/>
      <c r="O3" s="130"/>
      <c r="P3" s="130"/>
      <c r="Q3" s="130"/>
      <c r="R3" s="129" t="s">
        <v>5</v>
      </c>
      <c r="S3" s="129"/>
      <c r="T3" s="129"/>
      <c r="U3" s="129"/>
      <c r="V3" s="129"/>
      <c r="W3" s="129"/>
      <c r="X3" s="129"/>
      <c r="Y3" s="129" t="s">
        <v>6</v>
      </c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</row>
    <row r="4" spans="1:52" ht="15.75" thickBot="1" x14ac:dyDescent="0.3">
      <c r="B4" s="4" t="s">
        <v>8</v>
      </c>
      <c r="C4" s="4"/>
      <c r="D4" s="80" t="s">
        <v>9</v>
      </c>
      <c r="E4" s="80"/>
      <c r="F4" s="12"/>
      <c r="G4" s="13"/>
      <c r="H4" s="14"/>
      <c r="I4" s="4" t="s">
        <v>8</v>
      </c>
      <c r="J4" s="4"/>
      <c r="K4" s="15" t="s">
        <v>9</v>
      </c>
      <c r="L4" s="15"/>
      <c r="M4" s="15"/>
      <c r="N4" s="15"/>
      <c r="O4" s="16"/>
      <c r="P4" s="4" t="s">
        <v>8</v>
      </c>
      <c r="Q4" s="4"/>
      <c r="R4" s="4" t="s">
        <v>9</v>
      </c>
      <c r="S4" s="4"/>
      <c r="T4" s="17"/>
      <c r="U4" s="17"/>
      <c r="V4" s="18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52" ht="17.25" x14ac:dyDescent="0.25">
      <c r="A5" s="19" t="s">
        <v>10</v>
      </c>
      <c r="B5" s="21" t="s">
        <v>11</v>
      </c>
      <c r="C5" s="22" t="s">
        <v>12</v>
      </c>
      <c r="D5" s="23" t="s">
        <v>13</v>
      </c>
      <c r="E5" s="24" t="s">
        <v>12</v>
      </c>
      <c r="F5" s="25" t="s">
        <v>14</v>
      </c>
      <c r="G5" s="26" t="s">
        <v>12</v>
      </c>
      <c r="H5" s="27" t="s">
        <v>15</v>
      </c>
      <c r="I5" s="22" t="s">
        <v>16</v>
      </c>
      <c r="J5" s="28" t="s">
        <v>12</v>
      </c>
      <c r="K5" s="29" t="s">
        <v>17</v>
      </c>
      <c r="L5" s="30" t="s">
        <v>12</v>
      </c>
      <c r="M5" s="31" t="s">
        <v>18</v>
      </c>
      <c r="N5" s="32" t="s">
        <v>12</v>
      </c>
      <c r="O5" s="33" t="s">
        <v>15</v>
      </c>
      <c r="P5" s="20" t="s">
        <v>19</v>
      </c>
      <c r="Q5" s="28" t="s">
        <v>12</v>
      </c>
      <c r="R5" s="34" t="s">
        <v>20</v>
      </c>
      <c r="S5" s="34" t="s">
        <v>12</v>
      </c>
      <c r="T5" s="34" t="s">
        <v>21</v>
      </c>
      <c r="U5" s="34" t="s">
        <v>12</v>
      </c>
      <c r="V5" s="35" t="s">
        <v>22</v>
      </c>
      <c r="W5" s="36" t="s">
        <v>23</v>
      </c>
      <c r="X5" s="36" t="s">
        <v>12</v>
      </c>
      <c r="Y5" s="36" t="s">
        <v>445</v>
      </c>
      <c r="Z5" s="36" t="s">
        <v>12</v>
      </c>
      <c r="AA5" s="36" t="s">
        <v>24</v>
      </c>
      <c r="AB5" s="36" t="s">
        <v>12</v>
      </c>
      <c r="AC5" s="36" t="s">
        <v>25</v>
      </c>
      <c r="AD5" s="37" t="s">
        <v>12</v>
      </c>
      <c r="AE5" s="37" t="s">
        <v>26</v>
      </c>
      <c r="AF5" s="37" t="s">
        <v>12</v>
      </c>
      <c r="AG5" s="37" t="s">
        <v>27</v>
      </c>
      <c r="AH5" s="37" t="s">
        <v>12</v>
      </c>
      <c r="AI5" s="37" t="s">
        <v>28</v>
      </c>
      <c r="AJ5" s="37" t="s">
        <v>12</v>
      </c>
      <c r="AK5" s="37" t="s">
        <v>29</v>
      </c>
      <c r="AL5" s="37" t="s">
        <v>12</v>
      </c>
      <c r="AM5" s="37" t="s">
        <v>30</v>
      </c>
      <c r="AN5" s="37" t="s">
        <v>12</v>
      </c>
      <c r="AO5" s="37" t="s">
        <v>31</v>
      </c>
      <c r="AP5" s="37" t="s">
        <v>12</v>
      </c>
      <c r="AQ5" s="37" t="s">
        <v>32</v>
      </c>
      <c r="AR5" s="37" t="s">
        <v>12</v>
      </c>
      <c r="AS5" s="37" t="s">
        <v>33</v>
      </c>
      <c r="AT5" s="37" t="s">
        <v>12</v>
      </c>
      <c r="AU5" s="37" t="s">
        <v>34</v>
      </c>
      <c r="AV5" s="38" t="s">
        <v>12</v>
      </c>
    </row>
    <row r="6" spans="1:52" x14ac:dyDescent="0.25">
      <c r="A6" s="46"/>
      <c r="B6" s="81"/>
      <c r="C6" s="82"/>
      <c r="D6" s="83"/>
      <c r="E6" s="84"/>
      <c r="F6" s="40" t="s">
        <v>35</v>
      </c>
      <c r="G6" s="41"/>
      <c r="H6" s="42"/>
      <c r="I6" s="81" t="s">
        <v>8</v>
      </c>
      <c r="J6" s="82"/>
      <c r="K6" s="85" t="s">
        <v>9</v>
      </c>
      <c r="L6" s="86"/>
      <c r="M6" s="43" t="s">
        <v>35</v>
      </c>
      <c r="N6" s="44">
        <v>562</v>
      </c>
      <c r="O6" s="45">
        <f>N6*SQRT(((23/N6)^2)+(($C$2/$B$2))^2)</f>
        <v>23.645516860352551</v>
      </c>
      <c r="P6" s="81" t="s">
        <v>8</v>
      </c>
      <c r="Q6" s="82"/>
      <c r="R6" s="82" t="s">
        <v>9</v>
      </c>
      <c r="S6" s="82"/>
      <c r="T6" s="17"/>
      <c r="U6" s="17"/>
      <c r="V6" s="18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52" x14ac:dyDescent="0.25">
      <c r="A7" s="88" t="s">
        <v>99</v>
      </c>
      <c r="B7" s="88">
        <v>409.62744750296901</v>
      </c>
      <c r="C7" s="88">
        <v>130.61735804766801</v>
      </c>
      <c r="D7" s="47">
        <f t="shared" ref="D7:D24" si="0">IF(ISNUMBER(B7),(B7*(EXP(B$2*0.00001867)-1)/(EXP(B$3*0.00001867)-1)),"&lt; DL")</f>
        <v>423.04433178596832</v>
      </c>
      <c r="E7" s="48">
        <f>C7</f>
        <v>130.61735804766801</v>
      </c>
      <c r="F7" s="96">
        <v>5.6303025447147803</v>
      </c>
      <c r="G7" s="96">
        <v>2.0138810719556699</v>
      </c>
      <c r="H7" s="97">
        <v>0.89147621019350054</v>
      </c>
      <c r="I7" s="88">
        <v>73.154564569734504</v>
      </c>
      <c r="J7" s="88">
        <v>11.9044146055148</v>
      </c>
      <c r="K7" s="54">
        <f t="shared" ref="K7:K24" si="1">IF(ISNUMBER(I7),(I7*(EXP(B$2*0.00001867)-1)/(EXP(B$3*0.00001867)-1)),"&lt; DL")</f>
        <v>75.550659688820048</v>
      </c>
      <c r="L7" s="55">
        <f>J7</f>
        <v>11.9044146055148</v>
      </c>
      <c r="M7" s="94">
        <v>0.177985973624151</v>
      </c>
      <c r="N7" s="94">
        <v>6.3668748370012004E-2</v>
      </c>
      <c r="O7" s="95">
        <v>0.4549106251769946</v>
      </c>
      <c r="P7" s="58" t="s">
        <v>36</v>
      </c>
      <c r="Q7" s="58"/>
      <c r="R7" s="59"/>
      <c r="S7" s="59"/>
      <c r="T7" s="60"/>
      <c r="U7" s="60"/>
      <c r="V7" s="61"/>
      <c r="W7" s="62">
        <v>77104.987661182706</v>
      </c>
      <c r="X7" s="62">
        <v>3049.2437932434</v>
      </c>
      <c r="Y7" s="63">
        <v>76.520279169136401</v>
      </c>
      <c r="Z7" s="63">
        <v>6.1367135464625298</v>
      </c>
      <c r="AA7" s="64">
        <v>1.42239338348887</v>
      </c>
      <c r="AB7" s="64">
        <v>0.27568910956915399</v>
      </c>
      <c r="AC7" s="63">
        <v>80979.567412004297</v>
      </c>
      <c r="AD7" s="63">
        <v>9645.8826941798998</v>
      </c>
      <c r="AE7" s="65">
        <v>35.627052620205902</v>
      </c>
      <c r="AF7" s="65">
        <v>3.7342512106536501</v>
      </c>
      <c r="AG7" s="64">
        <v>26.707099416982999</v>
      </c>
      <c r="AH7" s="64">
        <v>5.8174434618723101</v>
      </c>
      <c r="AI7" s="58">
        <v>3.074956990463E-3</v>
      </c>
      <c r="AJ7" s="58">
        <v>2.8259821630849998E-3</v>
      </c>
      <c r="AK7" s="66">
        <v>12.945946404115899</v>
      </c>
      <c r="AL7" s="66">
        <v>2.1644104173538898</v>
      </c>
      <c r="AM7" s="65">
        <v>10.8329173617501</v>
      </c>
      <c r="AN7" s="65">
        <v>1.72670317216965</v>
      </c>
      <c r="AO7" s="64">
        <v>4.1099796122606804</v>
      </c>
      <c r="AP7" s="64">
        <v>0.67877501132682305</v>
      </c>
      <c r="AQ7" s="58">
        <v>1.52936952142697</v>
      </c>
      <c r="AR7" s="58">
        <v>9.5217703831575004E-2</v>
      </c>
      <c r="AS7" s="66">
        <v>0.249764295447676</v>
      </c>
      <c r="AT7" s="66">
        <v>1.3961364810191E-2</v>
      </c>
      <c r="AU7" s="125">
        <v>8.3290185343000005E-5</v>
      </c>
      <c r="AV7" s="126">
        <v>2.6937367955999999E-5</v>
      </c>
      <c r="AY7" s="58"/>
    </row>
    <row r="8" spans="1:52" x14ac:dyDescent="0.25">
      <c r="A8" s="88" t="s">
        <v>100</v>
      </c>
      <c r="B8" s="88">
        <v>296.870628152319</v>
      </c>
      <c r="C8" s="88">
        <v>111.723941035918</v>
      </c>
      <c r="D8" s="68">
        <f t="shared" si="0"/>
        <v>306.59429019992172</v>
      </c>
      <c r="E8" s="69">
        <f t="shared" ref="E8:E24" si="2">C8</f>
        <v>111.723941035918</v>
      </c>
      <c r="F8" s="96">
        <v>2.90656862406821</v>
      </c>
      <c r="G8" s="96">
        <v>1.33967819780646</v>
      </c>
      <c r="H8" s="97">
        <v>0.81650548590335159</v>
      </c>
      <c r="I8" s="88">
        <v>97.931169094117294</v>
      </c>
      <c r="J8" s="88">
        <v>25.542047045752501</v>
      </c>
      <c r="K8" s="73">
        <f t="shared" si="1"/>
        <v>101.13879390403703</v>
      </c>
      <c r="L8" s="74">
        <f t="shared" ref="L8:L24" si="3">J8</f>
        <v>25.542047045752501</v>
      </c>
      <c r="M8" s="94">
        <v>0.336748106980163</v>
      </c>
      <c r="N8" s="94">
        <v>0.15465864859341399</v>
      </c>
      <c r="O8" s="95">
        <v>0.56789195118754499</v>
      </c>
      <c r="P8" s="58"/>
      <c r="Q8" s="58"/>
      <c r="R8" s="59"/>
      <c r="S8" s="59"/>
      <c r="T8" s="60"/>
      <c r="U8" s="60"/>
      <c r="V8" s="61"/>
      <c r="W8" s="62">
        <v>79637.971684794902</v>
      </c>
      <c r="X8" s="62">
        <v>3207.3948623480101</v>
      </c>
      <c r="Y8" s="63">
        <v>106.09473402883</v>
      </c>
      <c r="Z8" s="63">
        <v>6.1304311314718296</v>
      </c>
      <c r="AA8" s="64">
        <v>2.4074231357412499</v>
      </c>
      <c r="AB8" s="64">
        <v>0.53307168241879999</v>
      </c>
      <c r="AC8" s="63">
        <v>76218.7050060373</v>
      </c>
      <c r="AD8" s="63">
        <v>9099.2781943377904</v>
      </c>
      <c r="AE8" s="65">
        <v>44.314718803412198</v>
      </c>
      <c r="AF8" s="65">
        <v>4.13389558472731</v>
      </c>
      <c r="AG8" s="64">
        <v>51.917564855183699</v>
      </c>
      <c r="AH8" s="64">
        <v>10.609362932397501</v>
      </c>
      <c r="AI8" s="58">
        <v>3.3099823942931997E-2</v>
      </c>
      <c r="AJ8" s="58">
        <v>1.3267899006508E-2</v>
      </c>
      <c r="AK8" s="66">
        <v>34.239593366427499</v>
      </c>
      <c r="AL8" s="66">
        <v>5.0731992484675601</v>
      </c>
      <c r="AM8" s="65">
        <v>26.068037970025699</v>
      </c>
      <c r="AN8" s="65">
        <v>3.42099614371649</v>
      </c>
      <c r="AO8" s="64">
        <v>8.47501032004892</v>
      </c>
      <c r="AP8" s="64">
        <v>1.0943950298256</v>
      </c>
      <c r="AQ8" s="58">
        <v>1.72390509088356</v>
      </c>
      <c r="AR8" s="58">
        <v>0.119208029232539</v>
      </c>
      <c r="AS8" s="66">
        <v>0.25999199049586103</v>
      </c>
      <c r="AT8" s="66">
        <v>1.6982376520328999E-2</v>
      </c>
      <c r="AU8" s="125">
        <v>1.19833485172E-4</v>
      </c>
      <c r="AV8" s="126">
        <v>4.5555316568999998E-5</v>
      </c>
    </row>
    <row r="9" spans="1:52" x14ac:dyDescent="0.25">
      <c r="A9" s="88" t="s">
        <v>101</v>
      </c>
      <c r="B9" s="88">
        <v>826.18943996553401</v>
      </c>
      <c r="C9" s="88">
        <v>334.447779403791</v>
      </c>
      <c r="D9" s="68">
        <f t="shared" si="0"/>
        <v>853.25034171766401</v>
      </c>
      <c r="E9" s="69">
        <f t="shared" si="2"/>
        <v>334.447779403791</v>
      </c>
      <c r="F9" s="96">
        <v>8.6989206169638695</v>
      </c>
      <c r="G9" s="96">
        <v>3.80599376981655</v>
      </c>
      <c r="H9" s="97">
        <v>0.92522204426592869</v>
      </c>
      <c r="I9" s="88">
        <v>98.955530837125707</v>
      </c>
      <c r="J9" s="88">
        <v>16.7383964929165</v>
      </c>
      <c r="K9" s="73">
        <f t="shared" si="1"/>
        <v>102.19670745870664</v>
      </c>
      <c r="L9" s="74">
        <f t="shared" si="3"/>
        <v>16.7383964929165</v>
      </c>
      <c r="M9" s="94">
        <v>0.11851116477618499</v>
      </c>
      <c r="N9" s="94">
        <v>5.1941772160838999E-2</v>
      </c>
      <c r="O9" s="95">
        <v>0.38593688022641387</v>
      </c>
      <c r="P9" s="58"/>
      <c r="Q9" s="58"/>
      <c r="R9" s="59"/>
      <c r="S9" s="59"/>
      <c r="T9" s="60"/>
      <c r="U9" s="60"/>
      <c r="V9" s="61"/>
      <c r="W9" s="62">
        <v>78689.988060677497</v>
      </c>
      <c r="X9" s="62">
        <v>3111.92524585818</v>
      </c>
      <c r="Y9" s="63">
        <v>107.080513068589</v>
      </c>
      <c r="Z9" s="63">
        <v>4.7068123363149601</v>
      </c>
      <c r="AA9" s="64">
        <v>1.98525649408384</v>
      </c>
      <c r="AB9" s="64">
        <v>0.38451872063909298</v>
      </c>
      <c r="AC9" s="63">
        <v>74205.825765866597</v>
      </c>
      <c r="AD9" s="63">
        <v>8840.8239828744699</v>
      </c>
      <c r="AE9" s="65">
        <v>53.238482178825599</v>
      </c>
      <c r="AF9" s="65">
        <v>4.8952772767650803</v>
      </c>
      <c r="AG9" s="64">
        <v>49.675406894489697</v>
      </c>
      <c r="AH9" s="64">
        <v>9.4635206628458999</v>
      </c>
      <c r="AI9" s="58">
        <v>2.2349005338099998E-3</v>
      </c>
      <c r="AJ9" s="58">
        <v>2.3104777822950001E-3</v>
      </c>
      <c r="AK9" s="66">
        <v>27.525326059001799</v>
      </c>
      <c r="AL9" s="66">
        <v>1.96800755336289</v>
      </c>
      <c r="AM9" s="65">
        <v>23.110672931178701</v>
      </c>
      <c r="AN9" s="65">
        <v>1.5478955424257199</v>
      </c>
      <c r="AO9" s="64">
        <v>7.7528025167725598</v>
      </c>
      <c r="AP9" s="64">
        <v>0.53325519579063196</v>
      </c>
      <c r="AQ9" s="58">
        <v>1.85131046593101</v>
      </c>
      <c r="AR9" s="58">
        <v>0.109607589946562</v>
      </c>
      <c r="AS9" s="66">
        <v>0.28574591650448999</v>
      </c>
      <c r="AT9" s="66">
        <v>1.6825202722479001E-2</v>
      </c>
      <c r="AU9" s="125">
        <v>4.7279686030999999E-5</v>
      </c>
      <c r="AV9" s="126">
        <v>1.9309374938000001E-5</v>
      </c>
    </row>
    <row r="10" spans="1:52" x14ac:dyDescent="0.25">
      <c r="A10" s="88" t="s">
        <v>102</v>
      </c>
      <c r="B10" s="88">
        <v>1101.4253471556799</v>
      </c>
      <c r="C10" s="88">
        <v>504.96148049528102</v>
      </c>
      <c r="D10" s="68">
        <f t="shared" si="0"/>
        <v>1137.5012901112434</v>
      </c>
      <c r="E10" s="69">
        <f t="shared" si="2"/>
        <v>504.96148049528102</v>
      </c>
      <c r="F10" s="96">
        <v>14.004997187917301</v>
      </c>
      <c r="G10" s="96">
        <v>6.7585452548654796</v>
      </c>
      <c r="H10" s="97">
        <v>0.95002051487609773</v>
      </c>
      <c r="I10" s="88">
        <v>80.368188007382599</v>
      </c>
      <c r="J10" s="88">
        <v>12.0224466267517</v>
      </c>
      <c r="K10" s="73">
        <f t="shared" si="1"/>
        <v>83.000557212870405</v>
      </c>
      <c r="L10" s="74">
        <f t="shared" si="3"/>
        <v>12.0224466267517</v>
      </c>
      <c r="M10" s="94">
        <v>7.2842154848120996E-2</v>
      </c>
      <c r="N10" s="94">
        <v>3.5123675884981997E-2</v>
      </c>
      <c r="O10" s="95">
        <v>0.3102355089595823</v>
      </c>
      <c r="P10" s="58"/>
      <c r="Q10" s="58"/>
      <c r="R10" s="59"/>
      <c r="S10" s="59"/>
      <c r="T10" s="60"/>
      <c r="U10" s="60"/>
      <c r="V10" s="61"/>
      <c r="W10" s="62">
        <v>78919.570276854807</v>
      </c>
      <c r="X10" s="62">
        <v>3171.5448448981801</v>
      </c>
      <c r="Y10" s="63">
        <v>93.891238480783898</v>
      </c>
      <c r="Z10" s="63">
        <v>4.4247597784257602</v>
      </c>
      <c r="AA10" s="64">
        <v>2.3031026182526801</v>
      </c>
      <c r="AB10" s="64">
        <v>0.37255165741541801</v>
      </c>
      <c r="AC10" s="63">
        <v>74373.310459304805</v>
      </c>
      <c r="AD10" s="63">
        <v>5938.7655686478502</v>
      </c>
      <c r="AE10" s="65">
        <v>60.304411973278803</v>
      </c>
      <c r="AF10" s="65">
        <v>2.26381845189796</v>
      </c>
      <c r="AG10" s="64">
        <v>56.917073962234099</v>
      </c>
      <c r="AH10" s="64">
        <v>7.8457649610857203</v>
      </c>
      <c r="AI10" s="58">
        <v>3.087114227488E-3</v>
      </c>
      <c r="AJ10" s="58">
        <v>2.8361098080460002E-3</v>
      </c>
      <c r="AK10" s="66">
        <v>38.621706513969599</v>
      </c>
      <c r="AL10" s="66">
        <v>3.3911030013680001</v>
      </c>
      <c r="AM10" s="65">
        <v>30.804181581087899</v>
      </c>
      <c r="AN10" s="65">
        <v>2.5928809465851002</v>
      </c>
      <c r="AO10" s="64">
        <v>9.4760986670125398</v>
      </c>
      <c r="AP10" s="64">
        <v>0.76996480492705499</v>
      </c>
      <c r="AQ10" s="58">
        <v>2.0948707549527898</v>
      </c>
      <c r="AR10" s="58">
        <v>9.9609933615890003E-2</v>
      </c>
      <c r="AS10" s="66">
        <v>0.32217168468540902</v>
      </c>
      <c r="AT10" s="66">
        <v>1.6580936421815001E-2</v>
      </c>
      <c r="AU10" s="125">
        <v>4.0016442735999999E-5</v>
      </c>
      <c r="AV10" s="126">
        <v>1.8432074411000001E-5</v>
      </c>
    </row>
    <row r="11" spans="1:52" x14ac:dyDescent="0.25">
      <c r="A11" s="88" t="s">
        <v>103</v>
      </c>
      <c r="B11" s="88">
        <v>860.68592229530498</v>
      </c>
      <c r="C11" s="88">
        <v>371.56668731900999</v>
      </c>
      <c r="D11" s="68">
        <f t="shared" si="0"/>
        <v>888.87671735514778</v>
      </c>
      <c r="E11" s="69">
        <f t="shared" si="2"/>
        <v>371.56668731900999</v>
      </c>
      <c r="F11" s="96">
        <v>8.1259761898255398</v>
      </c>
      <c r="G11" s="96">
        <v>3.75712229092965</v>
      </c>
      <c r="H11" s="97">
        <v>0.93371059159180703</v>
      </c>
      <c r="I11" s="88">
        <v>104.029481306802</v>
      </c>
      <c r="J11" s="88">
        <v>18.850724480620201</v>
      </c>
      <c r="K11" s="73">
        <f t="shared" si="1"/>
        <v>107.43684944392785</v>
      </c>
      <c r="L11" s="74">
        <f t="shared" si="3"/>
        <v>18.850724480620201</v>
      </c>
      <c r="M11" s="94">
        <v>0.12250484620669801</v>
      </c>
      <c r="N11" s="94">
        <v>5.6980885075297999E-2</v>
      </c>
      <c r="O11" s="95">
        <v>0.38957913721269488</v>
      </c>
      <c r="P11" s="58"/>
      <c r="Q11" s="58"/>
      <c r="R11" s="59"/>
      <c r="S11" s="59"/>
      <c r="T11" s="60"/>
      <c r="U11" s="60"/>
      <c r="V11" s="61"/>
      <c r="W11" s="62">
        <v>78059.349503772406</v>
      </c>
      <c r="X11" s="62">
        <v>3148.5493929730401</v>
      </c>
      <c r="Y11" s="63">
        <v>125.769975810792</v>
      </c>
      <c r="Z11" s="63">
        <v>7.65961023731212</v>
      </c>
      <c r="AA11" s="64">
        <v>3.0263194547461501</v>
      </c>
      <c r="AB11" s="64">
        <v>0.514341111190181</v>
      </c>
      <c r="AC11" s="63">
        <v>75126.664273497794</v>
      </c>
      <c r="AD11" s="63">
        <v>5997.2775142124801</v>
      </c>
      <c r="AE11" s="65">
        <v>65.995672666247003</v>
      </c>
      <c r="AF11" s="65">
        <v>2.8372721535994501</v>
      </c>
      <c r="AG11" s="64">
        <v>46.788194632777703</v>
      </c>
      <c r="AH11" s="64">
        <v>6.9434228183525297</v>
      </c>
      <c r="AI11" s="58" t="s">
        <v>452</v>
      </c>
      <c r="AJ11" s="58">
        <v>1.069680204781E-3</v>
      </c>
      <c r="AK11" s="66">
        <v>37.555484540657197</v>
      </c>
      <c r="AL11" s="66">
        <v>3.5980204620206102</v>
      </c>
      <c r="AM11" s="65">
        <v>28.253373763191501</v>
      </c>
      <c r="AN11" s="65">
        <v>2.6762972334059301</v>
      </c>
      <c r="AO11" s="64">
        <v>8.4093482181747596</v>
      </c>
      <c r="AP11" s="64">
        <v>0.76607649929552701</v>
      </c>
      <c r="AQ11" s="58">
        <v>1.73453099063349</v>
      </c>
      <c r="AR11" s="58">
        <v>0.16153749499561099</v>
      </c>
      <c r="AS11" s="66">
        <v>0.269208279999961</v>
      </c>
      <c r="AT11" s="66">
        <v>2.7266308373207E-2</v>
      </c>
      <c r="AU11" s="125">
        <v>4.3432293428999997E-5</v>
      </c>
      <c r="AV11" s="126">
        <v>1.8708757729999999E-5</v>
      </c>
    </row>
    <row r="12" spans="1:52" x14ac:dyDescent="0.25">
      <c r="A12" s="88" t="s">
        <v>104</v>
      </c>
      <c r="B12" s="88">
        <v>552.14107031956996</v>
      </c>
      <c r="C12" s="88">
        <v>171.4963450624</v>
      </c>
      <c r="D12" s="68">
        <f t="shared" si="0"/>
        <v>570.22582731895386</v>
      </c>
      <c r="E12" s="69">
        <f t="shared" si="2"/>
        <v>171.4963450624</v>
      </c>
      <c r="F12" s="96">
        <v>6.6560528734459901</v>
      </c>
      <c r="G12" s="96">
        <v>2.2721217526589101</v>
      </c>
      <c r="H12" s="97">
        <v>0.90989227869600975</v>
      </c>
      <c r="I12" s="88">
        <v>83.597370203375704</v>
      </c>
      <c r="J12" s="88">
        <v>15.165906825512</v>
      </c>
      <c r="K12" s="73">
        <f t="shared" si="1"/>
        <v>86.335507623655914</v>
      </c>
      <c r="L12" s="74">
        <f t="shared" si="3"/>
        <v>15.165906825512</v>
      </c>
      <c r="M12" s="94">
        <v>0.14924734377761401</v>
      </c>
      <c r="N12" s="94">
        <v>5.1335971886838999E-2</v>
      </c>
      <c r="O12" s="95">
        <v>0.52742485227654434</v>
      </c>
      <c r="P12" s="58"/>
      <c r="Q12" s="58"/>
      <c r="R12" s="59"/>
      <c r="S12" s="59"/>
      <c r="T12" s="60"/>
      <c r="U12" s="60"/>
      <c r="V12" s="61"/>
      <c r="W12" s="62">
        <v>77943.731762886702</v>
      </c>
      <c r="X12" s="62">
        <v>3136.0446478332801</v>
      </c>
      <c r="Y12" s="63">
        <v>113.921076699735</v>
      </c>
      <c r="Z12" s="63">
        <v>6.9069613308049203</v>
      </c>
      <c r="AA12" s="64">
        <v>1.5017870474469499</v>
      </c>
      <c r="AB12" s="64">
        <v>0.29222896907374601</v>
      </c>
      <c r="AC12" s="63">
        <v>76805.885791852503</v>
      </c>
      <c r="AD12" s="63">
        <v>6138.8826264589097</v>
      </c>
      <c r="AE12" s="65">
        <v>46.430977874040202</v>
      </c>
      <c r="AF12" s="65">
        <v>2.0704406997454399</v>
      </c>
      <c r="AG12" s="64">
        <v>47.586321882758902</v>
      </c>
      <c r="AH12" s="64">
        <v>7.6328386093893101</v>
      </c>
      <c r="AI12" s="58">
        <v>1.7437006265649999E-3</v>
      </c>
      <c r="AJ12" s="58">
        <v>2.1032175748319998E-3</v>
      </c>
      <c r="AK12" s="66">
        <v>26.129312529085201</v>
      </c>
      <c r="AL12" s="66">
        <v>3.8892893697307902</v>
      </c>
      <c r="AM12" s="65">
        <v>21.238997523290699</v>
      </c>
      <c r="AN12" s="65">
        <v>2.99299775121179</v>
      </c>
      <c r="AO12" s="64">
        <v>7.0170701753500202</v>
      </c>
      <c r="AP12" s="64">
        <v>0.90634183118517797</v>
      </c>
      <c r="AQ12" s="58">
        <v>2.1876373117267001</v>
      </c>
      <c r="AR12" s="58">
        <v>0.16123720699493599</v>
      </c>
      <c r="AS12" s="66">
        <v>0.343140109168173</v>
      </c>
      <c r="AT12" s="66">
        <v>2.7481360926891001E-2</v>
      </c>
      <c r="AU12" s="125">
        <v>8.4366255188000002E-5</v>
      </c>
      <c r="AV12" s="126">
        <v>2.6564947504999999E-5</v>
      </c>
      <c r="AY12" s="39"/>
      <c r="AZ12" s="77"/>
    </row>
    <row r="13" spans="1:52" x14ac:dyDescent="0.25">
      <c r="A13" s="88" t="s">
        <v>105</v>
      </c>
      <c r="B13" s="88">
        <v>830.01674376560197</v>
      </c>
      <c r="C13" s="88">
        <v>369.81722635496499</v>
      </c>
      <c r="D13" s="68">
        <f t="shared" si="0"/>
        <v>857.2030045299623</v>
      </c>
      <c r="E13" s="69">
        <f t="shared" si="2"/>
        <v>369.81722635496499</v>
      </c>
      <c r="F13" s="96">
        <v>9.8203426957089697</v>
      </c>
      <c r="G13" s="96">
        <v>4.6894666503553903</v>
      </c>
      <c r="H13" s="97">
        <v>0.93304690234499543</v>
      </c>
      <c r="I13" s="88">
        <v>85.8574660379481</v>
      </c>
      <c r="J13" s="88">
        <v>14.857639703244899</v>
      </c>
      <c r="K13" s="73">
        <f t="shared" si="1"/>
        <v>88.669630344038339</v>
      </c>
      <c r="L13" s="74">
        <f t="shared" si="3"/>
        <v>14.857639703244899</v>
      </c>
      <c r="M13" s="94">
        <v>0.10256401168122101</v>
      </c>
      <c r="N13" s="94">
        <v>4.8984459888486001E-2</v>
      </c>
      <c r="O13" s="95">
        <v>0.3623334518764772</v>
      </c>
      <c r="P13" s="58"/>
      <c r="Q13" s="58"/>
      <c r="R13" s="59"/>
      <c r="S13" s="59"/>
      <c r="T13" s="60"/>
      <c r="U13" s="60"/>
      <c r="V13" s="61"/>
      <c r="W13" s="62">
        <v>77342.879353432305</v>
      </c>
      <c r="X13" s="62">
        <v>3112.2826469342899</v>
      </c>
      <c r="Y13" s="63">
        <v>71.429488647816299</v>
      </c>
      <c r="Z13" s="63">
        <v>5.6749375851511097</v>
      </c>
      <c r="AA13" s="64">
        <v>1.63052695921171</v>
      </c>
      <c r="AB13" s="64">
        <v>0.27943020377225197</v>
      </c>
      <c r="AC13" s="63">
        <v>81113.714368888701</v>
      </c>
      <c r="AD13" s="63">
        <v>6479.0399352726399</v>
      </c>
      <c r="AE13" s="65">
        <v>36.761810862290098</v>
      </c>
      <c r="AF13" s="65">
        <v>1.6201360130976099</v>
      </c>
      <c r="AG13" s="64">
        <v>32.246988891428003</v>
      </c>
      <c r="AH13" s="64">
        <v>4.8037512619991496</v>
      </c>
      <c r="AI13" s="58" t="s">
        <v>452</v>
      </c>
      <c r="AJ13" s="58">
        <v>1.507723777185E-3</v>
      </c>
      <c r="AK13" s="66">
        <v>17.564961930630702</v>
      </c>
      <c r="AL13" s="66">
        <v>1.8344293893449899</v>
      </c>
      <c r="AM13" s="65">
        <v>15.025324430304799</v>
      </c>
      <c r="AN13" s="65">
        <v>1.57539873390772</v>
      </c>
      <c r="AO13" s="64">
        <v>5.3034656369425202</v>
      </c>
      <c r="AP13" s="64">
        <v>0.538043652652204</v>
      </c>
      <c r="AQ13" s="58">
        <v>1.6500826234567201</v>
      </c>
      <c r="AR13" s="58">
        <v>8.9951498992346002E-2</v>
      </c>
      <c r="AS13" s="66">
        <v>0.267280480066866</v>
      </c>
      <c r="AT13" s="66">
        <v>1.516970351418E-2</v>
      </c>
      <c r="AU13" s="125">
        <v>4.4058278561000002E-5</v>
      </c>
      <c r="AV13" s="126">
        <v>1.9723930612999998E-5</v>
      </c>
    </row>
    <row r="14" spans="1:52" x14ac:dyDescent="0.25">
      <c r="A14" s="88" t="s">
        <v>106</v>
      </c>
      <c r="B14" s="88">
        <v>1808.71195686551</v>
      </c>
      <c r="C14" s="88">
        <v>1101.4110263981099</v>
      </c>
      <c r="D14" s="68">
        <f t="shared" si="0"/>
        <v>1867.9542736938179</v>
      </c>
      <c r="E14" s="69">
        <f t="shared" si="2"/>
        <v>1101.4110263981099</v>
      </c>
      <c r="F14" s="96">
        <v>17.861001483374501</v>
      </c>
      <c r="G14" s="96">
        <v>11.3193689976514</v>
      </c>
      <c r="H14" s="97">
        <v>0.96086771031488805</v>
      </c>
      <c r="I14" s="88">
        <v>103.312815964134</v>
      </c>
      <c r="J14" s="88">
        <v>18.156297882418301</v>
      </c>
      <c r="K14" s="73">
        <f t="shared" si="1"/>
        <v>106.69671053758431</v>
      </c>
      <c r="L14" s="74">
        <f t="shared" si="3"/>
        <v>18.156297882418301</v>
      </c>
      <c r="M14" s="94">
        <v>5.6770720734517999E-2</v>
      </c>
      <c r="N14" s="94">
        <v>3.5968103470525002E-2</v>
      </c>
      <c r="O14" s="95">
        <v>0.27738308196515482</v>
      </c>
      <c r="W14">
        <v>78062.432714549694</v>
      </c>
      <c r="X14">
        <v>3137.0990134325398</v>
      </c>
      <c r="Y14">
        <v>110.01992939918399</v>
      </c>
      <c r="Z14">
        <v>4.8890110338838699</v>
      </c>
      <c r="AA14">
        <v>1.3967339513640999</v>
      </c>
      <c r="AB14">
        <v>0.24691581411372601</v>
      </c>
      <c r="AC14">
        <v>77067.417408567504</v>
      </c>
      <c r="AD14">
        <v>6156.3958434904598</v>
      </c>
      <c r="AE14">
        <v>55.445590823865103</v>
      </c>
      <c r="AF14">
        <v>2.0512959046418602</v>
      </c>
      <c r="AG14">
        <v>53.309563108337301</v>
      </c>
      <c r="AH14">
        <v>8.6870489649581693</v>
      </c>
      <c r="AI14" t="s">
        <v>452</v>
      </c>
      <c r="AJ14">
        <v>6.8086365657100002E-4</v>
      </c>
      <c r="AK14">
        <v>29.105282646733599</v>
      </c>
      <c r="AL14">
        <v>3.8735025714872902</v>
      </c>
      <c r="AM14">
        <v>25.1373115951098</v>
      </c>
      <c r="AN14">
        <v>3.08097341336296</v>
      </c>
      <c r="AO14">
        <v>8.6426754751255306</v>
      </c>
      <c r="AP14">
        <v>1.0460877244517399</v>
      </c>
      <c r="AQ14">
        <v>2.0634562984981999</v>
      </c>
      <c r="AR14">
        <v>0.17120547334932901</v>
      </c>
      <c r="AS14">
        <v>0.31712448590436498</v>
      </c>
      <c r="AT14">
        <v>2.5834565500933E-2</v>
      </c>
      <c r="AU14">
        <v>2.3989679059E-5</v>
      </c>
      <c r="AV14">
        <v>1.4645740727E-5</v>
      </c>
    </row>
    <row r="15" spans="1:52" x14ac:dyDescent="0.25">
      <c r="A15" s="88" t="s">
        <v>107</v>
      </c>
      <c r="B15" s="88">
        <v>1212.59251901474</v>
      </c>
      <c r="C15" s="88">
        <v>585.51295035543001</v>
      </c>
      <c r="D15" s="68">
        <f t="shared" si="0"/>
        <v>1252.3096170979525</v>
      </c>
      <c r="E15" s="69">
        <f t="shared" si="2"/>
        <v>585.51295035543001</v>
      </c>
      <c r="F15" s="96">
        <v>13.9021488881785</v>
      </c>
      <c r="G15" s="96">
        <v>7.0575259576393599</v>
      </c>
      <c r="H15" s="97">
        <v>0.95115451081353442</v>
      </c>
      <c r="I15" s="88">
        <v>88.516479299104901</v>
      </c>
      <c r="J15" s="88">
        <v>13.9477826734645</v>
      </c>
      <c r="K15" s="73">
        <f t="shared" si="1"/>
        <v>91.415736580652165</v>
      </c>
      <c r="L15" s="74">
        <f t="shared" si="3"/>
        <v>13.9477826734645</v>
      </c>
      <c r="M15" s="94">
        <v>7.3354758351956997E-2</v>
      </c>
      <c r="N15" s="94">
        <v>3.7260925827102997E-2</v>
      </c>
      <c r="O15" s="95">
        <v>0.31020992532773828</v>
      </c>
      <c r="W15">
        <v>78842.644729999607</v>
      </c>
      <c r="X15">
        <v>3168.45343397547</v>
      </c>
      <c r="Y15">
        <v>99.243382443999295</v>
      </c>
      <c r="Z15">
        <v>4.8868040060554501</v>
      </c>
      <c r="AA15">
        <v>1.4900140183928701</v>
      </c>
      <c r="AB15">
        <v>0.260300757788124</v>
      </c>
      <c r="AC15">
        <v>76806.123948736204</v>
      </c>
      <c r="AD15">
        <v>6131.3469001453695</v>
      </c>
      <c r="AE15">
        <v>49.128868277189703</v>
      </c>
      <c r="AF15">
        <v>1.8209699490797</v>
      </c>
      <c r="AG15">
        <v>55.745022508810798</v>
      </c>
      <c r="AH15">
        <v>7.9064507822837502</v>
      </c>
      <c r="AI15">
        <v>1.2063640805610001E-3</v>
      </c>
      <c r="AJ15">
        <v>1.822626685735E-3</v>
      </c>
      <c r="AK15">
        <v>28.882957093045999</v>
      </c>
      <c r="AL15">
        <v>2.6511494671774201</v>
      </c>
      <c r="AM15">
        <v>26.314636890686302</v>
      </c>
      <c r="AN15">
        <v>2.2527872353999601</v>
      </c>
      <c r="AO15">
        <v>9.0508691446953708</v>
      </c>
      <c r="AP15">
        <v>0.73839670105015398</v>
      </c>
      <c r="AQ15">
        <v>2.1985482876673199</v>
      </c>
      <c r="AR15">
        <v>0.147044640963884</v>
      </c>
      <c r="AS15">
        <v>0.33852512916344502</v>
      </c>
      <c r="AT15">
        <v>2.3141379418727001E-2</v>
      </c>
      <c r="AU15">
        <v>3.8193671513000003E-5</v>
      </c>
      <c r="AV15">
        <v>1.8517925118E-5</v>
      </c>
    </row>
    <row r="16" spans="1:52" x14ac:dyDescent="0.25">
      <c r="A16" s="88" t="s">
        <v>108</v>
      </c>
      <c r="B16" s="88">
        <v>1586.74796904871</v>
      </c>
      <c r="C16" s="88">
        <v>874.95166433285704</v>
      </c>
      <c r="D16" s="68">
        <f t="shared" si="0"/>
        <v>1638.7201062108725</v>
      </c>
      <c r="E16" s="69">
        <f t="shared" si="2"/>
        <v>874.95166433285704</v>
      </c>
      <c r="F16" s="96">
        <v>18.143025046377499</v>
      </c>
      <c r="G16" s="96">
        <v>10.402060815019601</v>
      </c>
      <c r="H16" s="97">
        <v>0.9617593610036449</v>
      </c>
      <c r="I16" s="88">
        <v>87.835026121972703</v>
      </c>
      <c r="J16" s="88">
        <v>13.7644035091527</v>
      </c>
      <c r="K16" s="73">
        <f t="shared" si="1"/>
        <v>90.711963174547023</v>
      </c>
      <c r="L16" s="74">
        <f t="shared" si="3"/>
        <v>13.7644035091527</v>
      </c>
      <c r="M16" s="94">
        <v>5.5402768234745998E-2</v>
      </c>
      <c r="N16" s="94">
        <v>3.1755909689146003E-2</v>
      </c>
      <c r="O16" s="95">
        <v>0.27339877716282646</v>
      </c>
      <c r="W16">
        <v>78416.340104237999</v>
      </c>
      <c r="X16">
        <v>3152.8318853719402</v>
      </c>
      <c r="Y16">
        <v>113.514642701048</v>
      </c>
      <c r="Z16">
        <v>5.8835817012055802</v>
      </c>
      <c r="AA16">
        <v>1.64741423615298</v>
      </c>
      <c r="AB16">
        <v>0.32053891142177099</v>
      </c>
      <c r="AC16">
        <v>77222.942595944201</v>
      </c>
      <c r="AD16">
        <v>6173.28402882521</v>
      </c>
      <c r="AE16">
        <v>60.849191234740097</v>
      </c>
      <c r="AF16">
        <v>2.3268455464244799</v>
      </c>
      <c r="AG16">
        <v>54.701039111575803</v>
      </c>
      <c r="AH16">
        <v>7.4970411868053199</v>
      </c>
      <c r="AI16">
        <v>2.5865328371030001E-3</v>
      </c>
      <c r="AJ16">
        <v>2.6731287791830001E-3</v>
      </c>
      <c r="AK16">
        <v>29.883943090743301</v>
      </c>
      <c r="AL16">
        <v>2.1851631056780398</v>
      </c>
      <c r="AM16">
        <v>26.499982481617302</v>
      </c>
      <c r="AN16">
        <v>2.02653623383992</v>
      </c>
      <c r="AO16">
        <v>9.1266961741097994</v>
      </c>
      <c r="AP16">
        <v>0.71353876206164701</v>
      </c>
      <c r="AQ16">
        <v>2.2240398196160198</v>
      </c>
      <c r="AR16">
        <v>0.121768813701072</v>
      </c>
      <c r="AS16">
        <v>0.34028227935635103</v>
      </c>
      <c r="AT16">
        <v>2.0751557865805001E-2</v>
      </c>
      <c r="AU16">
        <v>2.9340142402999999E-5</v>
      </c>
      <c r="AV16">
        <v>1.6229279239999999E-5</v>
      </c>
    </row>
    <row r="17" spans="1:48" x14ac:dyDescent="0.25">
      <c r="A17" s="88" t="s">
        <v>109</v>
      </c>
      <c r="B17" s="88">
        <v>1816.43017551561</v>
      </c>
      <c r="C17" s="88">
        <v>844.94187890677904</v>
      </c>
      <c r="D17" s="68">
        <f t="shared" si="0"/>
        <v>1875.925293876458</v>
      </c>
      <c r="E17" s="69">
        <f t="shared" si="2"/>
        <v>844.94187890677904</v>
      </c>
      <c r="F17" s="96">
        <v>20.1930089496494</v>
      </c>
      <c r="G17" s="96">
        <v>9.5679299007591592</v>
      </c>
      <c r="H17" s="97">
        <v>0.98172800747862443</v>
      </c>
      <c r="I17" s="88">
        <v>88.948429425451394</v>
      </c>
      <c r="J17" s="88">
        <v>11.0645250989155</v>
      </c>
      <c r="K17" s="73">
        <f t="shared" si="1"/>
        <v>91.861834745409027</v>
      </c>
      <c r="L17" s="74">
        <f t="shared" si="3"/>
        <v>11.0645250989155</v>
      </c>
      <c r="M17" s="94">
        <v>4.9836925655023998E-2</v>
      </c>
      <c r="N17" s="94">
        <v>2.3799922745348999E-2</v>
      </c>
      <c r="O17" s="95">
        <v>0.26047748534217852</v>
      </c>
      <c r="W17">
        <v>77197.267642346502</v>
      </c>
      <c r="X17">
        <v>3102.3305800122098</v>
      </c>
      <c r="Y17">
        <v>98.937539972536698</v>
      </c>
      <c r="Z17">
        <v>6.0136205986581404</v>
      </c>
      <c r="AA17">
        <v>1.55524133883209</v>
      </c>
      <c r="AB17">
        <v>0.26818021006620801</v>
      </c>
      <c r="AC17">
        <v>75630.837844139096</v>
      </c>
      <c r="AD17">
        <v>6037.5251259986198</v>
      </c>
      <c r="AE17">
        <v>60.998210064693403</v>
      </c>
      <c r="AF17">
        <v>2.41334251758067</v>
      </c>
      <c r="AG17">
        <v>65.741362148504706</v>
      </c>
      <c r="AH17">
        <v>10.1115057997681</v>
      </c>
      <c r="AI17" t="s">
        <v>452</v>
      </c>
      <c r="AJ17">
        <v>1.489944909856E-3</v>
      </c>
      <c r="AK17">
        <v>31.910994689838802</v>
      </c>
      <c r="AL17">
        <v>3.8671354162793099</v>
      </c>
      <c r="AM17">
        <v>27.423326984666598</v>
      </c>
      <c r="AN17">
        <v>3.2010910596855702</v>
      </c>
      <c r="AO17">
        <v>9.6550729346944806</v>
      </c>
      <c r="AP17">
        <v>1.1670687107898801</v>
      </c>
      <c r="AQ17">
        <v>3.3404719977255</v>
      </c>
      <c r="AR17">
        <v>0.17560035687220399</v>
      </c>
      <c r="AS17">
        <v>0.53007946374389303</v>
      </c>
      <c r="AT17">
        <v>2.9230132182078001E-2</v>
      </c>
      <c r="AU17">
        <v>4.0633879621000003E-5</v>
      </c>
      <c r="AV17">
        <v>1.8822927026000001E-5</v>
      </c>
    </row>
    <row r="18" spans="1:48" x14ac:dyDescent="0.25">
      <c r="A18" s="88" t="s">
        <v>110</v>
      </c>
      <c r="B18" s="88">
        <v>759.37483892968805</v>
      </c>
      <c r="C18" s="88">
        <v>352.68955827201302</v>
      </c>
      <c r="D18" s="68">
        <f t="shared" si="0"/>
        <v>784.24730390596892</v>
      </c>
      <c r="E18" s="69">
        <f t="shared" si="2"/>
        <v>352.68955827201302</v>
      </c>
      <c r="F18" s="96">
        <v>10.411063124468701</v>
      </c>
      <c r="G18" s="96">
        <v>5.0776043121096999</v>
      </c>
      <c r="H18" s="97">
        <v>0.95229745689586098</v>
      </c>
      <c r="I18" s="88">
        <v>71.172912304637606</v>
      </c>
      <c r="J18" s="88">
        <v>12.2225996831407</v>
      </c>
      <c r="K18" s="73">
        <f t="shared" si="1"/>
        <v>73.504100642471016</v>
      </c>
      <c r="L18" s="74">
        <f t="shared" si="3"/>
        <v>12.2225996831407</v>
      </c>
      <c r="M18" s="94">
        <v>9.5232650129710994E-2</v>
      </c>
      <c r="N18" s="94">
        <v>4.6787036920683998E-2</v>
      </c>
      <c r="O18" s="95">
        <v>0.34954989763923383</v>
      </c>
      <c r="W18">
        <v>78236.885071278593</v>
      </c>
      <c r="X18">
        <v>3099.6543299364598</v>
      </c>
      <c r="Y18">
        <v>81.853556247630195</v>
      </c>
      <c r="Z18">
        <v>4.9873073881818399</v>
      </c>
      <c r="AA18">
        <v>1.43037423007633</v>
      </c>
      <c r="AB18">
        <v>0.28595339736206399</v>
      </c>
      <c r="AC18">
        <v>78929.4628956573</v>
      </c>
      <c r="AD18">
        <v>9405.7254724697596</v>
      </c>
      <c r="AE18">
        <v>45.487285691076004</v>
      </c>
      <c r="AF18">
        <v>4.7190277692445797</v>
      </c>
      <c r="AG18">
        <v>34.4918965078745</v>
      </c>
      <c r="AH18">
        <v>7.7690087290709204</v>
      </c>
      <c r="AI18">
        <v>2.3342582469270002E-3</v>
      </c>
      <c r="AJ18">
        <v>2.413195458174E-3</v>
      </c>
      <c r="AK18">
        <v>23.4979336860067</v>
      </c>
      <c r="AL18">
        <v>3.9720254799820198</v>
      </c>
      <c r="AM18">
        <v>18.681213199743201</v>
      </c>
      <c r="AN18">
        <v>3.0798329329699898</v>
      </c>
      <c r="AO18">
        <v>6.2028926158900397</v>
      </c>
      <c r="AP18">
        <v>0.949223781273694</v>
      </c>
      <c r="AQ18">
        <v>1.3548442906168501</v>
      </c>
      <c r="AR18">
        <v>0.108366968890166</v>
      </c>
      <c r="AS18">
        <v>0.209630220874434</v>
      </c>
      <c r="AT18">
        <v>1.6235408512864001E-2</v>
      </c>
      <c r="AU18">
        <v>3.8350736130999998E-5</v>
      </c>
      <c r="AV18">
        <v>1.7780199192000001E-5</v>
      </c>
    </row>
    <row r="19" spans="1:48" x14ac:dyDescent="0.25">
      <c r="A19" s="88" t="s">
        <v>111</v>
      </c>
      <c r="B19" s="88">
        <v>696.857978056089</v>
      </c>
      <c r="C19" s="88">
        <v>263.33935876868799</v>
      </c>
      <c r="D19" s="68">
        <f t="shared" si="0"/>
        <v>719.68277388033778</v>
      </c>
      <c r="E19" s="69">
        <f t="shared" si="2"/>
        <v>263.33935876868799</v>
      </c>
      <c r="F19" s="96">
        <v>6.77028857994598</v>
      </c>
      <c r="G19" s="96">
        <v>2.7842929637237699</v>
      </c>
      <c r="H19" s="97">
        <v>0.91889047133765789</v>
      </c>
      <c r="I19" s="88">
        <v>102.87456375223201</v>
      </c>
      <c r="J19" s="88">
        <v>18.0359145393879</v>
      </c>
      <c r="K19" s="73">
        <f t="shared" si="1"/>
        <v>106.24410386957908</v>
      </c>
      <c r="L19" s="74">
        <f t="shared" si="3"/>
        <v>18.0359145393879</v>
      </c>
      <c r="M19" s="94">
        <v>0.14232469881624901</v>
      </c>
      <c r="N19" s="94">
        <v>5.9773918364302001E-2</v>
      </c>
      <c r="O19" s="95">
        <v>0.41744446745972552</v>
      </c>
      <c r="W19">
        <v>78398.679748321694</v>
      </c>
      <c r="X19">
        <v>3150.6117903373201</v>
      </c>
      <c r="Y19">
        <v>85.508753188274994</v>
      </c>
      <c r="Z19">
        <v>6.2415078717853403</v>
      </c>
      <c r="AA19">
        <v>0.94104770037167595</v>
      </c>
      <c r="AB19">
        <v>0.18002392933292299</v>
      </c>
      <c r="AC19">
        <v>76241.621398638206</v>
      </c>
      <c r="AD19">
        <v>6086.28329345981</v>
      </c>
      <c r="AE19">
        <v>60.649847802338698</v>
      </c>
      <c r="AF19">
        <v>3.04006197824582</v>
      </c>
      <c r="AG19">
        <v>60.279139573419897</v>
      </c>
      <c r="AH19">
        <v>12.0469905278469</v>
      </c>
      <c r="AI19">
        <v>1.1900850507341E-2</v>
      </c>
      <c r="AJ19">
        <v>5.6819930843589996E-3</v>
      </c>
      <c r="AK19">
        <v>36.310226548268602</v>
      </c>
      <c r="AL19">
        <v>7.0722687600483196</v>
      </c>
      <c r="AM19">
        <v>30.351349757979101</v>
      </c>
      <c r="AN19">
        <v>6.0300752929951003</v>
      </c>
      <c r="AO19">
        <v>10.3558202848434</v>
      </c>
      <c r="AP19">
        <v>1.9519504722410499</v>
      </c>
      <c r="AQ19">
        <v>2.06474174006259</v>
      </c>
      <c r="AR19">
        <v>0.17113133527891999</v>
      </c>
      <c r="AS19">
        <v>0.309597925460245</v>
      </c>
      <c r="AT19">
        <v>2.4456275719170001E-2</v>
      </c>
      <c r="AU19">
        <v>5.9378900676000002E-5</v>
      </c>
      <c r="AV19">
        <v>2.2848309083E-5</v>
      </c>
    </row>
    <row r="20" spans="1:48" x14ac:dyDescent="0.25">
      <c r="A20" s="88" t="s">
        <v>112</v>
      </c>
      <c r="B20" s="88">
        <v>2643.80700314149</v>
      </c>
      <c r="C20" s="88">
        <v>1833.96151731842</v>
      </c>
      <c r="D20" s="68">
        <f t="shared" si="0"/>
        <v>2730.4019147958793</v>
      </c>
      <c r="E20" s="69">
        <f t="shared" si="2"/>
        <v>1833.96151731842</v>
      </c>
      <c r="F20" s="96">
        <v>22.027752821820499</v>
      </c>
      <c r="G20" s="96">
        <v>15.799343748701901</v>
      </c>
      <c r="H20" s="97">
        <v>0.96714505617549051</v>
      </c>
      <c r="I20" s="88">
        <v>120.492324891105</v>
      </c>
      <c r="J20" s="88">
        <v>21.5470294646295</v>
      </c>
      <c r="K20" s="73">
        <f t="shared" si="1"/>
        <v>124.43891487160626</v>
      </c>
      <c r="L20" s="74">
        <f t="shared" si="3"/>
        <v>21.5470294646295</v>
      </c>
      <c r="M20" s="94">
        <v>4.5530552939313997E-2</v>
      </c>
      <c r="N20" s="94">
        <v>3.2612668722543002E-2</v>
      </c>
      <c r="O20" s="95">
        <v>0.24965749409043128</v>
      </c>
      <c r="W20">
        <v>77632.086928008895</v>
      </c>
      <c r="X20">
        <v>3127.2783025109402</v>
      </c>
      <c r="Y20">
        <v>91.529564776511506</v>
      </c>
      <c r="Z20">
        <v>5.6060114420795601</v>
      </c>
      <c r="AA20">
        <v>1.12149432745077</v>
      </c>
      <c r="AB20">
        <v>0.207974541925464</v>
      </c>
      <c r="AC20">
        <v>78608.889657623804</v>
      </c>
      <c r="AD20">
        <v>6276.9089206710196</v>
      </c>
      <c r="AE20">
        <v>45.233807985644198</v>
      </c>
      <c r="AF20">
        <v>2.11902434581553</v>
      </c>
      <c r="AG20">
        <v>49.340103191963003</v>
      </c>
      <c r="AH20">
        <v>7.00951723261855</v>
      </c>
      <c r="AI20" t="s">
        <v>452</v>
      </c>
      <c r="AJ20">
        <v>1.2102661347679999E-3</v>
      </c>
      <c r="AK20">
        <v>28.696563172331899</v>
      </c>
      <c r="AL20">
        <v>2.21564656602503</v>
      </c>
      <c r="AM20">
        <v>23.904313681967</v>
      </c>
      <c r="AN20">
        <v>2.0115941012221898</v>
      </c>
      <c r="AO20">
        <v>8.0405303907995105</v>
      </c>
      <c r="AP20">
        <v>0.70033953528364401</v>
      </c>
      <c r="AQ20">
        <v>2.29804616473792</v>
      </c>
      <c r="AR20">
        <v>0.119205883090045</v>
      </c>
      <c r="AS20">
        <v>0.362123874904411</v>
      </c>
      <c r="AT20">
        <v>2.0033276116196999E-2</v>
      </c>
      <c r="AU20">
        <v>1.8735552671000001E-5</v>
      </c>
      <c r="AV20">
        <v>1.3022377243E-5</v>
      </c>
    </row>
    <row r="21" spans="1:48" x14ac:dyDescent="0.25">
      <c r="A21" s="88" t="s">
        <v>113</v>
      </c>
      <c r="B21" s="88">
        <v>1125.6082392227499</v>
      </c>
      <c r="C21" s="88">
        <v>499.55299412415002</v>
      </c>
      <c r="D21" s="68">
        <f t="shared" si="0"/>
        <v>1162.4762654883307</v>
      </c>
      <c r="E21" s="69">
        <f t="shared" si="2"/>
        <v>499.55299412415002</v>
      </c>
      <c r="F21" s="96">
        <v>13.8123828110063</v>
      </c>
      <c r="G21" s="96">
        <v>6.4483357760880997</v>
      </c>
      <c r="H21" s="97">
        <v>0.95063820790086595</v>
      </c>
      <c r="I21" s="88">
        <v>82.631718725795295</v>
      </c>
      <c r="J21" s="88">
        <v>12.0046861331969</v>
      </c>
      <c r="K21" s="73">
        <f t="shared" si="1"/>
        <v>85.338227322832878</v>
      </c>
      <c r="L21" s="74">
        <f t="shared" si="3"/>
        <v>12.0046861331969</v>
      </c>
      <c r="M21" s="94">
        <v>7.3097218290791993E-2</v>
      </c>
      <c r="N21" s="94">
        <v>3.4121196716519003E-2</v>
      </c>
      <c r="O21" s="95">
        <v>0.31122940274530803</v>
      </c>
      <c r="W21">
        <v>78990.439708274396</v>
      </c>
      <c r="X21">
        <v>3188.0414740433898</v>
      </c>
      <c r="Y21">
        <v>90.331974980534596</v>
      </c>
      <c r="Z21">
        <v>7.4321607598416799</v>
      </c>
      <c r="AA21">
        <v>1.31352276436369</v>
      </c>
      <c r="AB21">
        <v>0.23513957685383</v>
      </c>
      <c r="AC21">
        <v>79648.599776737101</v>
      </c>
      <c r="AD21">
        <v>6358.8380590513498</v>
      </c>
      <c r="AE21">
        <v>36.7110560089613</v>
      </c>
      <c r="AF21">
        <v>1.66588406592114</v>
      </c>
      <c r="AG21">
        <v>43.578797361194198</v>
      </c>
      <c r="AH21">
        <v>6.33790744693425</v>
      </c>
      <c r="AI21" t="s">
        <v>452</v>
      </c>
      <c r="AJ21">
        <v>1.1966314001869999E-3</v>
      </c>
      <c r="AK21">
        <v>18.048442662218498</v>
      </c>
      <c r="AL21">
        <v>1.6634101703341899</v>
      </c>
      <c r="AM21">
        <v>16.460813181919399</v>
      </c>
      <c r="AN21">
        <v>1.5807867020372299</v>
      </c>
      <c r="AO21">
        <v>6.2422741047456798</v>
      </c>
      <c r="AP21">
        <v>0.58100277492508201</v>
      </c>
      <c r="AQ21">
        <v>2.3535427187781899</v>
      </c>
      <c r="AR21">
        <v>0.115012781648655</v>
      </c>
      <c r="AS21">
        <v>0.37245095998688399</v>
      </c>
      <c r="AT21">
        <v>1.9658386761476E-2</v>
      </c>
      <c r="AU21">
        <v>4.5268285013999998E-5</v>
      </c>
      <c r="AV21">
        <v>2.0188260960999999E-5</v>
      </c>
    </row>
    <row r="22" spans="1:48" x14ac:dyDescent="0.25">
      <c r="A22" s="88" t="s">
        <v>114</v>
      </c>
      <c r="B22" s="88">
        <v>381.14810580814401</v>
      </c>
      <c r="C22" s="88">
        <v>95.414583972847694</v>
      </c>
      <c r="D22" s="68">
        <f t="shared" si="0"/>
        <v>393.63218142730818</v>
      </c>
      <c r="E22" s="69">
        <f t="shared" si="2"/>
        <v>95.414583972847694</v>
      </c>
      <c r="F22" s="96">
        <v>3.8138882315241198</v>
      </c>
      <c r="G22" s="96">
        <v>1.07625278193339</v>
      </c>
      <c r="H22" s="97">
        <v>0.88710427022028659</v>
      </c>
      <c r="I22" s="88">
        <v>92.212624730492195</v>
      </c>
      <c r="J22" s="88">
        <v>14.4559682346825</v>
      </c>
      <c r="K22" s="73">
        <f t="shared" si="1"/>
        <v>95.232945080074458</v>
      </c>
      <c r="L22" s="74">
        <f t="shared" si="3"/>
        <v>14.4559682346825</v>
      </c>
      <c r="M22" s="94">
        <v>0.22379608767030401</v>
      </c>
      <c r="N22" s="94">
        <v>6.7077389087792996E-2</v>
      </c>
      <c r="O22" s="95">
        <v>0.52303787833903814</v>
      </c>
      <c r="W22">
        <v>78781.001089175901</v>
      </c>
      <c r="X22">
        <v>3174.3717544251199</v>
      </c>
      <c r="Y22">
        <v>110.93487206594899</v>
      </c>
      <c r="Z22">
        <v>5.2002243377097601</v>
      </c>
      <c r="AA22">
        <v>1.57752847854685</v>
      </c>
      <c r="AB22">
        <v>0.27128981517598899</v>
      </c>
      <c r="AC22">
        <v>76159.010984674504</v>
      </c>
      <c r="AD22">
        <v>6081.8824432726997</v>
      </c>
      <c r="AE22">
        <v>52.351330424323898</v>
      </c>
      <c r="AF22">
        <v>2.0907244822400801</v>
      </c>
      <c r="AG22">
        <v>70.327585920600001</v>
      </c>
      <c r="AH22">
        <v>9.59465481458599</v>
      </c>
      <c r="AI22">
        <v>4.4993884056220004E-3</v>
      </c>
      <c r="AJ22">
        <v>3.470322329942E-3</v>
      </c>
      <c r="AK22">
        <v>40.782032290613103</v>
      </c>
      <c r="AL22">
        <v>3.1545677508968302</v>
      </c>
      <c r="AM22">
        <v>33.488353235253498</v>
      </c>
      <c r="AN22">
        <v>2.3392438879058601</v>
      </c>
      <c r="AO22">
        <v>11.5877240088771</v>
      </c>
      <c r="AP22">
        <v>0.82188557626139802</v>
      </c>
      <c r="AQ22">
        <v>2.5509465698023499</v>
      </c>
      <c r="AR22">
        <v>0.12832096318703301</v>
      </c>
      <c r="AS22">
        <v>0.38359984245129503</v>
      </c>
      <c r="AT22">
        <v>2.0480556695119001E-2</v>
      </c>
      <c r="AU22">
        <v>1.27291703285E-4</v>
      </c>
      <c r="AV22">
        <v>3.3609399514999997E-5</v>
      </c>
    </row>
    <row r="23" spans="1:48" x14ac:dyDescent="0.25">
      <c r="A23" s="88" t="s">
        <v>115</v>
      </c>
      <c r="B23" s="88">
        <v>955.79566205325</v>
      </c>
      <c r="C23" s="88">
        <v>356.48758495561901</v>
      </c>
      <c r="D23" s="68">
        <f t="shared" si="0"/>
        <v>987.10166919250128</v>
      </c>
      <c r="E23" s="69">
        <f t="shared" si="2"/>
        <v>356.48758495561901</v>
      </c>
      <c r="F23" s="96">
        <v>9.0617328004204296</v>
      </c>
      <c r="G23" s="96">
        <v>3.4920174295246902</v>
      </c>
      <c r="H23" s="97">
        <v>0.96786370495051466</v>
      </c>
      <c r="I23" s="88">
        <v>97.931757260563302</v>
      </c>
      <c r="J23" s="88">
        <v>14.1242079341849</v>
      </c>
      <c r="K23" s="73">
        <f t="shared" si="1"/>
        <v>101.13940133521052</v>
      </c>
      <c r="L23" s="74">
        <f t="shared" si="3"/>
        <v>14.1242079341849</v>
      </c>
      <c r="M23" s="94">
        <v>0.10679028623130001</v>
      </c>
      <c r="N23" s="94">
        <v>4.1881396680456998E-2</v>
      </c>
      <c r="O23" s="95">
        <v>0.36774870271178184</v>
      </c>
      <c r="W23">
        <v>78991.738308673594</v>
      </c>
      <c r="X23">
        <v>3174.4450653185199</v>
      </c>
      <c r="Y23">
        <v>100.930915876112</v>
      </c>
      <c r="Z23">
        <v>5.8333670948911296</v>
      </c>
      <c r="AA23">
        <v>1.2290697353986499</v>
      </c>
      <c r="AB23">
        <v>0.221448337814172</v>
      </c>
      <c r="AC23">
        <v>74337.591454495501</v>
      </c>
      <c r="AD23">
        <v>5939.5156260723197</v>
      </c>
      <c r="AE23">
        <v>58.161684696498597</v>
      </c>
      <c r="AF23">
        <v>2.2445252336658599</v>
      </c>
      <c r="AG23">
        <v>62.0989360463523</v>
      </c>
      <c r="AH23">
        <v>8.7609406873810798</v>
      </c>
      <c r="AI23">
        <v>1.1674755256779999E-3</v>
      </c>
      <c r="AJ23">
        <v>1.7638721861250001E-3</v>
      </c>
      <c r="AK23">
        <v>34.377173244861098</v>
      </c>
      <c r="AL23">
        <v>2.8431644259484301</v>
      </c>
      <c r="AM23">
        <v>28.463283572947301</v>
      </c>
      <c r="AN23">
        <v>2.2636164566026</v>
      </c>
      <c r="AO23">
        <v>9.5369011134861896</v>
      </c>
      <c r="AP23">
        <v>0.76046959131022596</v>
      </c>
      <c r="AQ23">
        <v>2.7883870675829798</v>
      </c>
      <c r="AR23">
        <v>0.13788974732991399</v>
      </c>
      <c r="AS23">
        <v>0.43267278396806202</v>
      </c>
      <c r="AT23">
        <v>2.3515128035636001E-2</v>
      </c>
      <c r="AU23">
        <v>6.4703088972999995E-5</v>
      </c>
      <c r="AV23">
        <v>2.3779210988000001E-5</v>
      </c>
    </row>
    <row r="24" spans="1:48" x14ac:dyDescent="0.25">
      <c r="A24" s="88" t="s">
        <v>116</v>
      </c>
      <c r="B24" s="88">
        <v>2378.7023679149702</v>
      </c>
      <c r="C24" s="88">
        <v>1410.5971742964</v>
      </c>
      <c r="D24" s="68">
        <f t="shared" si="0"/>
        <v>2456.6140767337024</v>
      </c>
      <c r="E24" s="69">
        <f t="shared" si="2"/>
        <v>1410.5971742964</v>
      </c>
      <c r="F24" s="96">
        <v>25.8835401016023</v>
      </c>
      <c r="G24" s="96">
        <v>15.5326081059314</v>
      </c>
      <c r="H24" s="97">
        <v>0.98819395835125379</v>
      </c>
      <c r="I24" s="88">
        <v>90.311596338165998</v>
      </c>
      <c r="J24" s="88">
        <v>21.4757868666359</v>
      </c>
      <c r="K24" s="73">
        <f t="shared" si="1"/>
        <v>93.269650650367183</v>
      </c>
      <c r="L24" s="74">
        <f t="shared" si="3"/>
        <v>21.4757868666359</v>
      </c>
      <c r="M24" s="94">
        <v>3.6803212032712002E-2</v>
      </c>
      <c r="N24" s="94">
        <v>2.2725967939854E-2</v>
      </c>
      <c r="O24" s="95">
        <v>0.38509590494384832</v>
      </c>
      <c r="W24">
        <v>78785.0789771048</v>
      </c>
      <c r="X24">
        <v>3166.1400360920902</v>
      </c>
      <c r="Y24">
        <v>108.47756640228199</v>
      </c>
      <c r="Z24">
        <v>5.4635481481563097</v>
      </c>
      <c r="AA24">
        <v>1.45234135574559</v>
      </c>
      <c r="AB24">
        <v>0.25491567144046601</v>
      </c>
      <c r="AC24">
        <v>74222.673972348304</v>
      </c>
      <c r="AD24">
        <v>5927.7780420949603</v>
      </c>
      <c r="AE24">
        <v>61.713082724820097</v>
      </c>
      <c r="AF24">
        <v>2.4692602289727201</v>
      </c>
      <c r="AG24">
        <v>75.2059967315015</v>
      </c>
      <c r="AH24">
        <v>10.7840386317755</v>
      </c>
      <c r="AI24">
        <v>1.8924484651540001E-3</v>
      </c>
      <c r="AJ24">
        <v>2.282650850506E-3</v>
      </c>
      <c r="AK24">
        <v>49.009155678967304</v>
      </c>
      <c r="AL24">
        <v>4.2186668322744696</v>
      </c>
      <c r="AM24">
        <v>38.789229783539099</v>
      </c>
      <c r="AN24">
        <v>3.2208632182822701</v>
      </c>
      <c r="AO24">
        <v>12.5885835026825</v>
      </c>
      <c r="AP24">
        <v>1.04248037056982</v>
      </c>
      <c r="AQ24">
        <v>2.86362747110037</v>
      </c>
      <c r="AR24">
        <v>0.162770106081678</v>
      </c>
      <c r="AS24">
        <v>0.43964720645702299</v>
      </c>
      <c r="AT24">
        <v>2.6969705806642999E-2</v>
      </c>
      <c r="AU24">
        <v>2.4570133559000001E-5</v>
      </c>
      <c r="AV24">
        <v>1.4821010559E-5</v>
      </c>
    </row>
    <row r="25" spans="1:48" x14ac:dyDescent="0.25">
      <c r="A25" s="88" t="s">
        <v>117</v>
      </c>
      <c r="B25" s="88">
        <v>1623.4888419678</v>
      </c>
      <c r="C25" s="88">
        <v>1252.57280388351</v>
      </c>
      <c r="D25" s="68">
        <f t="shared" ref="D25:D36" si="4">IF(ISNUMBER(B25),(B25*(EXP(B$2*0.00001867)-1)/(EXP(B$3*0.00001867)-1)),"&lt; DL")</f>
        <v>1676.6643849159193</v>
      </c>
      <c r="E25" s="69">
        <f t="shared" ref="E25:E36" si="5">C25</f>
        <v>1252.57280388351</v>
      </c>
      <c r="F25" s="96">
        <v>16.536137401638001</v>
      </c>
      <c r="G25" s="96">
        <v>12.2198006946224</v>
      </c>
      <c r="H25" s="97">
        <v>0.95780341350788312</v>
      </c>
      <c r="I25" s="88">
        <v>83.153999850914801</v>
      </c>
      <c r="J25" s="88">
        <v>17.537289740067099</v>
      </c>
      <c r="K25" s="73">
        <f t="shared" ref="K25:K35" si="6">IF(ISNUMBER(I25),(I25*(EXP(B$2*0.00001867)-1)/(EXP(B$3*0.00001867)-1)),"&lt; DL")</f>
        <v>85.877615176179788</v>
      </c>
      <c r="L25" s="74">
        <f t="shared" ref="L25:L35" si="7">J25</f>
        <v>17.537289740067099</v>
      </c>
      <c r="M25" s="94">
        <v>5.6302011990744E-2</v>
      </c>
      <c r="N25" s="94">
        <v>4.3159826253036999E-2</v>
      </c>
      <c r="O25" s="95">
        <v>0.2751208851345609</v>
      </c>
      <c r="W25">
        <v>81525.513414471206</v>
      </c>
      <c r="X25">
        <v>3276.27001630004</v>
      </c>
      <c r="Y25">
        <v>74.981766169440604</v>
      </c>
      <c r="Z25">
        <v>7.0708244844141497</v>
      </c>
      <c r="AA25">
        <v>1.81604215468791</v>
      </c>
      <c r="AB25">
        <v>0.30419186656483399</v>
      </c>
      <c r="AC25">
        <v>74261.5576789318</v>
      </c>
      <c r="AD25">
        <v>5938.7903009583397</v>
      </c>
      <c r="AE25">
        <v>51.5123689255594</v>
      </c>
      <c r="AF25">
        <v>5.6007202771263502</v>
      </c>
      <c r="AG25">
        <v>16.4646268952093</v>
      </c>
      <c r="AH25">
        <v>2.6124264079690298</v>
      </c>
      <c r="AI25" t="s">
        <v>452</v>
      </c>
      <c r="AJ25">
        <v>6.4731684201099998E-4</v>
      </c>
      <c r="AK25">
        <v>9.5890115118257704</v>
      </c>
      <c r="AL25">
        <v>1.1376866546504301</v>
      </c>
      <c r="AM25">
        <v>8.1695779633563195</v>
      </c>
      <c r="AN25">
        <v>0.97896867991853898</v>
      </c>
      <c r="AO25">
        <v>2.87921745941577</v>
      </c>
      <c r="AP25">
        <v>0.33441450857806598</v>
      </c>
      <c r="AQ25">
        <v>1.0339512415455201</v>
      </c>
      <c r="AR25">
        <v>7.1782560012885993E-2</v>
      </c>
      <c r="AS25">
        <v>0.16847504416064299</v>
      </c>
      <c r="AT25">
        <v>1.1862397841242E-2</v>
      </c>
      <c r="AU25">
        <v>1.5561142329000001E-5</v>
      </c>
      <c r="AV25">
        <v>1.1488586137E-5</v>
      </c>
    </row>
    <row r="26" spans="1:48" x14ac:dyDescent="0.25">
      <c r="A26" s="88" t="s">
        <v>118</v>
      </c>
      <c r="B26" s="88">
        <v>219.777629952247</v>
      </c>
      <c r="C26" s="88">
        <v>79.541367585755197</v>
      </c>
      <c r="D26" s="68">
        <f t="shared" si="4"/>
        <v>226.97619793648781</v>
      </c>
      <c r="E26" s="69">
        <f t="shared" si="5"/>
        <v>79.541367585755197</v>
      </c>
      <c r="F26" s="96">
        <v>3.0658807995016901</v>
      </c>
      <c r="G26" s="96">
        <v>1.3471158013681199</v>
      </c>
      <c r="H26" s="97">
        <v>0.82368262181490193</v>
      </c>
      <c r="I26" s="88">
        <v>74.022392415051002</v>
      </c>
      <c r="J26" s="88">
        <v>18.770068699970899</v>
      </c>
      <c r="K26" s="73">
        <f t="shared" si="6"/>
        <v>76.446912254816652</v>
      </c>
      <c r="L26" s="74">
        <f t="shared" si="7"/>
        <v>18.770068699970899</v>
      </c>
      <c r="M26" s="94">
        <v>0.336606708881665</v>
      </c>
      <c r="N26" s="94">
        <v>0.14863668433822799</v>
      </c>
      <c r="O26" s="95">
        <v>0.57424801607529419</v>
      </c>
      <c r="W26">
        <v>82115.151623515005</v>
      </c>
      <c r="X26">
        <v>3325.5843309254101</v>
      </c>
      <c r="Y26">
        <v>58.521564284945597</v>
      </c>
      <c r="Z26">
        <v>3.7268306842196899</v>
      </c>
      <c r="AA26">
        <v>1.43554375709447</v>
      </c>
      <c r="AB26">
        <v>0.27058236328019702</v>
      </c>
      <c r="AC26">
        <v>73707.181742650093</v>
      </c>
      <c r="AD26">
        <v>5928.2799615056401</v>
      </c>
      <c r="AE26">
        <v>43.8967745268016</v>
      </c>
      <c r="AF26">
        <v>3.19037907779032</v>
      </c>
      <c r="AG26">
        <v>14.877063760542001</v>
      </c>
      <c r="AH26">
        <v>2.1863888341785702</v>
      </c>
      <c r="AI26" t="s">
        <v>452</v>
      </c>
      <c r="AJ26">
        <v>1.7588716885420001E-3</v>
      </c>
      <c r="AK26">
        <v>11.3516330024579</v>
      </c>
      <c r="AL26">
        <v>0.863500737209414</v>
      </c>
      <c r="AM26">
        <v>7.5773479483900399</v>
      </c>
      <c r="AN26">
        <v>0.48991467622872997</v>
      </c>
      <c r="AO26">
        <v>2.6015558353120798</v>
      </c>
      <c r="AP26">
        <v>0.15604888750490001</v>
      </c>
      <c r="AQ26">
        <v>0.931006261038411</v>
      </c>
      <c r="AR26">
        <v>8.4459001503986997E-2</v>
      </c>
      <c r="AS26">
        <v>0.15219742820228499</v>
      </c>
      <c r="AT26">
        <v>1.4230639608225E-2</v>
      </c>
      <c r="AU26">
        <v>9.4784517185000005E-5</v>
      </c>
      <c r="AV26">
        <v>3.4543258708000001E-5</v>
      </c>
    </row>
    <row r="27" spans="1:48" x14ac:dyDescent="0.25">
      <c r="A27" s="88" t="s">
        <v>119</v>
      </c>
      <c r="B27" s="88">
        <v>2196.2228323586201</v>
      </c>
      <c r="C27" s="88">
        <v>1740.54843139185</v>
      </c>
      <c r="D27" s="68">
        <f t="shared" si="4"/>
        <v>2268.1576301390428</v>
      </c>
      <c r="E27" s="69">
        <f t="shared" si="5"/>
        <v>1740.54843139185</v>
      </c>
      <c r="F27" s="96">
        <v>23.3160964676715</v>
      </c>
      <c r="G27" s="96">
        <v>19.059372538055602</v>
      </c>
      <c r="H27" s="97">
        <v>0.96952040638267756</v>
      </c>
      <c r="I27" s="88">
        <v>95.759618739015806</v>
      </c>
      <c r="J27" s="88">
        <v>19.1408648801746</v>
      </c>
      <c r="K27" s="73">
        <f t="shared" si="6"/>
        <v>98.896116870274952</v>
      </c>
      <c r="L27" s="74">
        <f t="shared" si="7"/>
        <v>19.1408648801746</v>
      </c>
      <c r="M27" s="94">
        <v>4.4144937764371998E-2</v>
      </c>
      <c r="N27" s="94">
        <v>3.6091321928860998E-2</v>
      </c>
      <c r="O27" s="95">
        <v>0.24448784283253783</v>
      </c>
      <c r="W27">
        <v>80105.286672165297</v>
      </c>
      <c r="X27">
        <v>3220.39414193115</v>
      </c>
      <c r="Y27">
        <v>27.713845936342398</v>
      </c>
      <c r="Z27">
        <v>1.4364479790286699</v>
      </c>
      <c r="AA27">
        <v>0.738430149949448</v>
      </c>
      <c r="AB27">
        <v>0.148050574606686</v>
      </c>
      <c r="AC27">
        <v>77290.608683784303</v>
      </c>
      <c r="AD27">
        <v>6173.11291416114</v>
      </c>
      <c r="AE27">
        <v>49.723566600527498</v>
      </c>
      <c r="AF27">
        <v>2.3780005899923302</v>
      </c>
      <c r="AG27">
        <v>19.102509353524798</v>
      </c>
      <c r="AH27">
        <v>2.8502045169051802</v>
      </c>
      <c r="AI27" t="s">
        <v>452</v>
      </c>
      <c r="AJ27">
        <v>1.4184106528949999E-3</v>
      </c>
      <c r="AK27">
        <v>9.4767861929362702</v>
      </c>
      <c r="AL27">
        <v>0.86698244285097403</v>
      </c>
      <c r="AM27">
        <v>8.5335953749007398</v>
      </c>
      <c r="AN27">
        <v>0.804832399439802</v>
      </c>
      <c r="AO27">
        <v>3.3226788423300899</v>
      </c>
      <c r="AP27">
        <v>0.30790734296792799</v>
      </c>
      <c r="AQ27">
        <v>1.24806097529224</v>
      </c>
      <c r="AR27">
        <v>7.3353274819406997E-2</v>
      </c>
      <c r="AS27">
        <v>0.21005379873569299</v>
      </c>
      <c r="AT27">
        <v>1.2568841809266E-2</v>
      </c>
      <c r="AU27">
        <v>1.3090540570999999E-5</v>
      </c>
      <c r="AV27">
        <v>1.0390243872999999E-5</v>
      </c>
    </row>
    <row r="28" spans="1:48" x14ac:dyDescent="0.25">
      <c r="A28" s="88" t="s">
        <v>120</v>
      </c>
      <c r="B28" s="88">
        <v>337.71594428017499</v>
      </c>
      <c r="C28" s="88">
        <v>144.950773384451</v>
      </c>
      <c r="D28" s="68">
        <f t="shared" si="4"/>
        <v>348.77744851420977</v>
      </c>
      <c r="E28" s="69">
        <f t="shared" si="5"/>
        <v>144.950773384451</v>
      </c>
      <c r="F28" s="96">
        <v>3.8263958757663699</v>
      </c>
      <c r="G28" s="96">
        <v>1.90228131671378</v>
      </c>
      <c r="H28" s="97">
        <v>0.8633445048082814</v>
      </c>
      <c r="I28" s="88">
        <v>88.853415064863199</v>
      </c>
      <c r="J28" s="88">
        <v>23.617886574357598</v>
      </c>
      <c r="K28" s="73">
        <f t="shared" si="6"/>
        <v>91.76370829677839</v>
      </c>
      <c r="L28" s="74">
        <f t="shared" si="7"/>
        <v>23.617886574357598</v>
      </c>
      <c r="M28" s="94">
        <v>0.26690017150310902</v>
      </c>
      <c r="N28" s="94">
        <v>0.133957386495557</v>
      </c>
      <c r="O28" s="95">
        <v>0.52960136409151803</v>
      </c>
      <c r="W28">
        <v>83575.986328251907</v>
      </c>
      <c r="X28">
        <v>3358.6724771407598</v>
      </c>
      <c r="Y28">
        <v>18.4570901816933</v>
      </c>
      <c r="Z28">
        <v>1.3723506761394899</v>
      </c>
      <c r="AA28">
        <v>0.548072985495758</v>
      </c>
      <c r="AB28">
        <v>0.120808786069329</v>
      </c>
      <c r="AC28">
        <v>71311.193093715206</v>
      </c>
      <c r="AD28">
        <v>5702.2720423900701</v>
      </c>
      <c r="AE28">
        <v>43.0293880375608</v>
      </c>
      <c r="AF28">
        <v>2.2166939703731598</v>
      </c>
      <c r="AG28">
        <v>10.2236371468532</v>
      </c>
      <c r="AH28">
        <v>1.5391093544313701</v>
      </c>
      <c r="AI28">
        <v>2.481732776983E-3</v>
      </c>
      <c r="AJ28">
        <v>2.564792804777E-3</v>
      </c>
      <c r="AK28">
        <v>5.5339367719839903</v>
      </c>
      <c r="AL28">
        <v>0.50364550460684798</v>
      </c>
      <c r="AM28">
        <v>4.8742624913884898</v>
      </c>
      <c r="AN28">
        <v>0.42871541865199603</v>
      </c>
      <c r="AO28">
        <v>1.85547534388751</v>
      </c>
      <c r="AP28">
        <v>0.15966901440019499</v>
      </c>
      <c r="AQ28">
        <v>0.68238869917240397</v>
      </c>
      <c r="AR28">
        <v>4.4010271990858003E-2</v>
      </c>
      <c r="AS28">
        <v>0.114663847891512</v>
      </c>
      <c r="AT28">
        <v>7.862197549223E-3</v>
      </c>
      <c r="AU28">
        <v>4.7166388226000002E-5</v>
      </c>
      <c r="AV28">
        <v>2.0196971552999999E-5</v>
      </c>
    </row>
    <row r="29" spans="1:48" x14ac:dyDescent="0.25">
      <c r="A29" s="88" t="s">
        <v>121</v>
      </c>
      <c r="B29" s="88">
        <v>1442.34265770501</v>
      </c>
      <c r="C29" s="88">
        <v>789.04967067728103</v>
      </c>
      <c r="D29" s="68">
        <f t="shared" si="4"/>
        <v>1489.584962030141</v>
      </c>
      <c r="E29" s="69">
        <f t="shared" si="5"/>
        <v>789.04967067728103</v>
      </c>
      <c r="F29" s="96">
        <v>15.6554851553744</v>
      </c>
      <c r="G29" s="96">
        <v>8.9564414458267905</v>
      </c>
      <c r="H29" s="97">
        <v>0.9562400618001613</v>
      </c>
      <c r="I29" s="88">
        <v>94.692405227855403</v>
      </c>
      <c r="J29" s="88">
        <v>16.028124349648301</v>
      </c>
      <c r="K29" s="73">
        <f t="shared" si="6"/>
        <v>97.793947986197566</v>
      </c>
      <c r="L29" s="74">
        <f t="shared" si="7"/>
        <v>16.028124349648301</v>
      </c>
      <c r="M29" s="94">
        <v>6.5404844785086999E-2</v>
      </c>
      <c r="N29" s="94">
        <v>3.7443396361708001E-2</v>
      </c>
      <c r="O29" s="95">
        <v>0.29566658102087373</v>
      </c>
      <c r="W29">
        <v>76004.070835279606</v>
      </c>
      <c r="X29">
        <v>3005.7062232354301</v>
      </c>
      <c r="Y29">
        <v>78.076843761913494</v>
      </c>
      <c r="Z29">
        <v>4.2727400912137901</v>
      </c>
      <c r="AA29">
        <v>1.42470005988187</v>
      </c>
      <c r="AB29">
        <v>0.27199252720438299</v>
      </c>
      <c r="AC29">
        <v>79784.414770361196</v>
      </c>
      <c r="AD29">
        <v>9503.6235172388297</v>
      </c>
      <c r="AE29">
        <v>38.095777988166802</v>
      </c>
      <c r="AF29">
        <v>3.7957445344129401</v>
      </c>
      <c r="AG29">
        <v>47.250064649180203</v>
      </c>
      <c r="AH29">
        <v>9.7184985294992092</v>
      </c>
      <c r="AI29">
        <v>1.032577557065E-3</v>
      </c>
      <c r="AJ29">
        <v>1.5602791535729999E-3</v>
      </c>
      <c r="AK29">
        <v>27.370318535535802</v>
      </c>
      <c r="AL29">
        <v>3.3066952159309801</v>
      </c>
      <c r="AM29">
        <v>22.4366392439346</v>
      </c>
      <c r="AN29">
        <v>2.4866798286805198</v>
      </c>
      <c r="AO29">
        <v>7.8846949700223101</v>
      </c>
      <c r="AP29">
        <v>0.90344803951539498</v>
      </c>
      <c r="AQ29">
        <v>1.78932571866672</v>
      </c>
      <c r="AR29">
        <v>0.127901103070235</v>
      </c>
      <c r="AS29">
        <v>0.27144712110146102</v>
      </c>
      <c r="AT29">
        <v>1.9224516279851001E-2</v>
      </c>
      <c r="AU29">
        <v>2.5703906196000001E-5</v>
      </c>
      <c r="AV29">
        <v>1.4130417672E-5</v>
      </c>
    </row>
    <row r="30" spans="1:48" x14ac:dyDescent="0.25">
      <c r="A30" s="88" t="s">
        <v>122</v>
      </c>
      <c r="B30" s="88">
        <v>250.558407352621</v>
      </c>
      <c r="C30" s="88">
        <v>83.505830483260695</v>
      </c>
      <c r="D30" s="68">
        <f t="shared" si="4"/>
        <v>258.76516492727882</v>
      </c>
      <c r="E30" s="69">
        <f t="shared" si="5"/>
        <v>83.505830483260695</v>
      </c>
      <c r="F30" s="96">
        <v>3.2735114504749498</v>
      </c>
      <c r="G30" s="96">
        <v>1.3110525841882401</v>
      </c>
      <c r="H30" s="97">
        <v>0.83214991507660996</v>
      </c>
      <c r="I30" s="88">
        <v>79.0526294969047</v>
      </c>
      <c r="J30" s="88">
        <v>17.869321712736198</v>
      </c>
      <c r="K30" s="73">
        <f t="shared" si="6"/>
        <v>81.641909069580564</v>
      </c>
      <c r="L30" s="74">
        <f t="shared" si="7"/>
        <v>17.869321712736198</v>
      </c>
      <c r="M30" s="94">
        <v>0.31029905110282802</v>
      </c>
      <c r="N30" s="94">
        <v>0.124550825073313</v>
      </c>
      <c r="O30" s="95">
        <v>0.56315194213365594</v>
      </c>
      <c r="W30">
        <v>84300.126554878894</v>
      </c>
      <c r="X30">
        <v>3388.5658848788098</v>
      </c>
      <c r="Y30">
        <v>19.278138340169999</v>
      </c>
      <c r="Z30">
        <v>1.1515010089850399</v>
      </c>
      <c r="AA30">
        <v>0.55154601254498203</v>
      </c>
      <c r="AB30">
        <v>0.12295465836811501</v>
      </c>
      <c r="AC30">
        <v>71356.379397462399</v>
      </c>
      <c r="AD30">
        <v>5698.1713613803304</v>
      </c>
      <c r="AE30">
        <v>38.277453812722598</v>
      </c>
      <c r="AF30">
        <v>2.0987085594623398</v>
      </c>
      <c r="AG30">
        <v>11.813730741606101</v>
      </c>
      <c r="AH30">
        <v>2.0212518889808799</v>
      </c>
      <c r="AI30" t="s">
        <v>452</v>
      </c>
      <c r="AJ30">
        <v>6.8434530423700001E-4</v>
      </c>
      <c r="AK30">
        <v>5.0053380191409396</v>
      </c>
      <c r="AL30">
        <v>0.74968731861392401</v>
      </c>
      <c r="AM30">
        <v>4.7588763099011304</v>
      </c>
      <c r="AN30">
        <v>0.66002535182469102</v>
      </c>
      <c r="AO30">
        <v>1.92903068910936</v>
      </c>
      <c r="AP30">
        <v>0.25233608788676298</v>
      </c>
      <c r="AQ30">
        <v>0.86171237558639602</v>
      </c>
      <c r="AR30">
        <v>6.0932763198497997E-2</v>
      </c>
      <c r="AS30">
        <v>0.14740476547193301</v>
      </c>
      <c r="AT30">
        <v>1.0799035642723E-2</v>
      </c>
      <c r="AU30">
        <v>8.0514923249000006E-5</v>
      </c>
      <c r="AV30">
        <v>2.7057319700999999E-5</v>
      </c>
    </row>
    <row r="31" spans="1:48" x14ac:dyDescent="0.25">
      <c r="A31" s="88" t="s">
        <v>123</v>
      </c>
      <c r="B31" s="88">
        <v>976.88887792779303</v>
      </c>
      <c r="C31" s="88">
        <v>436.39959462764602</v>
      </c>
      <c r="D31" s="68">
        <f t="shared" si="4"/>
        <v>1008.8857695238116</v>
      </c>
      <c r="E31" s="69">
        <f t="shared" si="5"/>
        <v>436.39959462764602</v>
      </c>
      <c r="F31" s="96">
        <v>11.246933306517001</v>
      </c>
      <c r="G31" s="96">
        <v>5.3409214778294203</v>
      </c>
      <c r="H31" s="97">
        <v>0.94071290138635744</v>
      </c>
      <c r="I31" s="88">
        <v>88.821580953463396</v>
      </c>
      <c r="J31" s="88">
        <v>14.448498412992199</v>
      </c>
      <c r="K31" s="73">
        <f t="shared" si="6"/>
        <v>91.730831495022969</v>
      </c>
      <c r="L31" s="74">
        <f t="shared" si="7"/>
        <v>14.448498412992199</v>
      </c>
      <c r="M31" s="94">
        <v>9.1363447248117999E-2</v>
      </c>
      <c r="N31" s="94">
        <v>4.3440232943947998E-2</v>
      </c>
      <c r="O31" s="95">
        <v>0.34212479309246541</v>
      </c>
      <c r="W31">
        <v>76202.545044667801</v>
      </c>
      <c r="X31">
        <v>3013.5552128981399</v>
      </c>
      <c r="Y31">
        <v>81.999836017352493</v>
      </c>
      <c r="Z31">
        <v>4.4622408643774802</v>
      </c>
      <c r="AA31">
        <v>1.92721236992212</v>
      </c>
      <c r="AB31">
        <v>0.39712859001229101</v>
      </c>
      <c r="AC31">
        <v>79159.5639636126</v>
      </c>
      <c r="AD31">
        <v>9434.4216731849592</v>
      </c>
      <c r="AE31">
        <v>44.932803260700098</v>
      </c>
      <c r="AF31">
        <v>4.8260241262244703</v>
      </c>
      <c r="AG31">
        <v>37.390384823852898</v>
      </c>
      <c r="AH31">
        <v>7.9772835441035204</v>
      </c>
      <c r="AI31" t="s">
        <v>452</v>
      </c>
      <c r="AJ31">
        <v>9.6973753865100003E-4</v>
      </c>
      <c r="AK31">
        <v>23.4083277859345</v>
      </c>
      <c r="AL31">
        <v>3.7474535339066999</v>
      </c>
      <c r="AM31">
        <v>18.955028021080899</v>
      </c>
      <c r="AN31">
        <v>2.7660823743938998</v>
      </c>
      <c r="AO31">
        <v>6.5640565213241899</v>
      </c>
      <c r="AP31">
        <v>0.94735684610614501</v>
      </c>
      <c r="AQ31">
        <v>1.6651979503224299</v>
      </c>
      <c r="AR31">
        <v>0.146287187344497</v>
      </c>
      <c r="AS31">
        <v>0.26129375289172302</v>
      </c>
      <c r="AT31">
        <v>2.2171056392346001E-2</v>
      </c>
      <c r="AU31">
        <v>3.6526730715999999E-5</v>
      </c>
      <c r="AV31">
        <v>1.6436851698999999E-5</v>
      </c>
    </row>
    <row r="32" spans="1:48" x14ac:dyDescent="0.25">
      <c r="A32" s="88" t="s">
        <v>124</v>
      </c>
      <c r="B32" s="88">
        <v>721.04540326449501</v>
      </c>
      <c r="C32" s="88">
        <v>291.977027322494</v>
      </c>
      <c r="D32" s="68">
        <f t="shared" si="4"/>
        <v>744.66243087668454</v>
      </c>
      <c r="E32" s="69">
        <f t="shared" si="5"/>
        <v>291.977027322494</v>
      </c>
      <c r="F32" s="96">
        <v>7.7784396522189301</v>
      </c>
      <c r="G32" s="96">
        <v>3.3471728591814398</v>
      </c>
      <c r="H32" s="97">
        <v>0.94102338359541493</v>
      </c>
      <c r="I32" s="88">
        <v>89.2021260663481</v>
      </c>
      <c r="J32" s="88">
        <v>15.340450517782299</v>
      </c>
      <c r="K32" s="73">
        <f t="shared" si="6"/>
        <v>92.123840933174847</v>
      </c>
      <c r="L32" s="74">
        <f t="shared" si="7"/>
        <v>15.340450517782299</v>
      </c>
      <c r="M32" s="94">
        <v>0.12710759733628599</v>
      </c>
      <c r="N32" s="94">
        <v>5.5297755230025003E-2</v>
      </c>
      <c r="O32" s="95">
        <v>0.39530009275930106</v>
      </c>
      <c r="P32" s="98"/>
      <c r="Q32" s="98"/>
      <c r="R32" s="98"/>
      <c r="S32" s="98"/>
      <c r="T32" s="98"/>
      <c r="W32">
        <v>73572.704766138602</v>
      </c>
      <c r="X32">
        <v>2909.55384554478</v>
      </c>
      <c r="Y32">
        <v>46.993181506917402</v>
      </c>
      <c r="Z32">
        <v>4.601262913197</v>
      </c>
      <c r="AA32">
        <v>1.09791954639393</v>
      </c>
      <c r="AB32">
        <v>0.216229189290427</v>
      </c>
      <c r="AC32">
        <v>89830.756253968299</v>
      </c>
      <c r="AD32">
        <v>10701.5266815589</v>
      </c>
      <c r="AE32">
        <v>34.988167412970199</v>
      </c>
      <c r="AF32">
        <v>3.7042112677563002</v>
      </c>
      <c r="AG32">
        <v>22.456892521849301</v>
      </c>
      <c r="AH32">
        <v>4.4775156563006098</v>
      </c>
      <c r="AI32">
        <v>2.6547501293530001E-3</v>
      </c>
      <c r="AJ32">
        <v>2.4398908412229998E-3</v>
      </c>
      <c r="AK32">
        <v>9.4725359212744795</v>
      </c>
      <c r="AL32">
        <v>1.0376875552731299</v>
      </c>
      <c r="AM32">
        <v>8.5741868943763695</v>
      </c>
      <c r="AN32">
        <v>0.95743894595550105</v>
      </c>
      <c r="AO32">
        <v>3.3351772219531202</v>
      </c>
      <c r="AP32">
        <v>0.37596327776278698</v>
      </c>
      <c r="AQ32">
        <v>1.39426636389707</v>
      </c>
      <c r="AR32">
        <v>8.3120765893584997E-2</v>
      </c>
      <c r="AS32">
        <v>0.23471950915593701</v>
      </c>
      <c r="AT32">
        <v>1.3961837494073001E-2</v>
      </c>
      <c r="AU32">
        <v>4.5641141005E-5</v>
      </c>
      <c r="AV32">
        <v>1.8408644915999998E-5</v>
      </c>
    </row>
    <row r="33" spans="1:48" x14ac:dyDescent="0.25">
      <c r="A33" s="88" t="s">
        <v>125</v>
      </c>
      <c r="B33" s="88">
        <v>955.80680843557195</v>
      </c>
      <c r="C33" s="88">
        <v>701.06086953239901</v>
      </c>
      <c r="D33" s="68">
        <f t="shared" si="4"/>
        <v>987.11318066198396</v>
      </c>
      <c r="E33" s="69">
        <f t="shared" si="5"/>
        <v>701.06086953239901</v>
      </c>
      <c r="F33" s="96">
        <v>11.4278195784788</v>
      </c>
      <c r="G33" s="96">
        <v>8.8912897416965393</v>
      </c>
      <c r="H33" s="97">
        <v>0.94272325352098518</v>
      </c>
      <c r="I33" s="88">
        <v>83.138272593230496</v>
      </c>
      <c r="J33" s="88">
        <v>21.710965501351399</v>
      </c>
      <c r="K33" s="73">
        <f t="shared" si="6"/>
        <v>85.861372789937278</v>
      </c>
      <c r="L33" s="74">
        <f t="shared" si="7"/>
        <v>21.710965501351399</v>
      </c>
      <c r="M33" s="94">
        <v>8.7974271964971998E-2</v>
      </c>
      <c r="N33" s="94">
        <v>6.8468506590479997E-2</v>
      </c>
      <c r="O33" s="95">
        <v>0.33553896976805753</v>
      </c>
      <c r="P33" s="98"/>
      <c r="Q33" s="98"/>
      <c r="R33" s="98"/>
      <c r="S33" s="98"/>
      <c r="T33" s="98"/>
      <c r="W33">
        <v>72026.675214696399</v>
      </c>
      <c r="X33">
        <v>2865.2567016015801</v>
      </c>
      <c r="Y33">
        <v>36.141646366657199</v>
      </c>
      <c r="Z33">
        <v>5.7742034621195701</v>
      </c>
      <c r="AA33">
        <v>1.3157595391285399</v>
      </c>
      <c r="AB33">
        <v>0.27549954112129399</v>
      </c>
      <c r="AC33">
        <v>92186.617261482694</v>
      </c>
      <c r="AD33">
        <v>10987.0878848551</v>
      </c>
      <c r="AE33">
        <v>39.477895748587301</v>
      </c>
      <c r="AF33">
        <v>6.2525808454167402</v>
      </c>
      <c r="AG33">
        <v>12.877752455493001</v>
      </c>
      <c r="AH33">
        <v>3.69007536241971</v>
      </c>
      <c r="AI33" t="s">
        <v>452</v>
      </c>
      <c r="AJ33">
        <v>1.6073022515490001E-3</v>
      </c>
      <c r="AK33">
        <v>6.99933781516377</v>
      </c>
      <c r="AL33">
        <v>2.3008980678687001</v>
      </c>
      <c r="AM33">
        <v>5.9460791940002604</v>
      </c>
      <c r="AN33">
        <v>1.9414648723307899</v>
      </c>
      <c r="AO33">
        <v>2.11280182691858</v>
      </c>
      <c r="AP33">
        <v>0.65162407356033802</v>
      </c>
      <c r="AQ33">
        <v>0.91333919672076802</v>
      </c>
      <c r="AR33">
        <v>7.4954489273861002E-2</v>
      </c>
      <c r="AS33">
        <v>0.15884852420753101</v>
      </c>
      <c r="AT33">
        <v>1.1310503545641001E-2</v>
      </c>
      <c r="AU33">
        <v>2.3317568960000001E-5</v>
      </c>
      <c r="AV33">
        <v>1.7133403146999999E-5</v>
      </c>
    </row>
    <row r="34" spans="1:48" x14ac:dyDescent="0.25">
      <c r="A34" s="88" t="s">
        <v>126</v>
      </c>
      <c r="B34" s="88">
        <v>897.27366806815905</v>
      </c>
      <c r="C34" s="88">
        <v>364.01307422735499</v>
      </c>
      <c r="D34" s="68">
        <f t="shared" si="4"/>
        <v>926.66285340727291</v>
      </c>
      <c r="E34" s="69">
        <f t="shared" si="5"/>
        <v>364.01307422735499</v>
      </c>
      <c r="F34" s="96">
        <v>9.2206764480189207</v>
      </c>
      <c r="G34" s="96">
        <v>4.0268255060837603</v>
      </c>
      <c r="H34" s="97">
        <v>0.92894934267539364</v>
      </c>
      <c r="I34" s="88">
        <v>99.465830891074603</v>
      </c>
      <c r="J34" s="88">
        <v>16.2222950502941</v>
      </c>
      <c r="K34" s="73">
        <f t="shared" si="6"/>
        <v>102.72372181443188</v>
      </c>
      <c r="L34" s="74">
        <f t="shared" si="7"/>
        <v>16.2222950502941</v>
      </c>
      <c r="M34" s="94">
        <v>0.110688405671151</v>
      </c>
      <c r="N34" s="94">
        <v>4.8383306882992E-2</v>
      </c>
      <c r="O34" s="95">
        <v>0.37311693841090021</v>
      </c>
      <c r="P34" s="98"/>
      <c r="Q34" s="98"/>
      <c r="R34" s="98"/>
      <c r="S34" s="98"/>
      <c r="T34" s="98"/>
      <c r="W34">
        <v>79913.518044725803</v>
      </c>
      <c r="X34">
        <v>3171.1669362614998</v>
      </c>
      <c r="Y34">
        <v>119.72351050221501</v>
      </c>
      <c r="Z34">
        <v>7.2541535881816497</v>
      </c>
      <c r="AA34">
        <v>2.2100275217440801</v>
      </c>
      <c r="AB34">
        <v>0.414505281118903</v>
      </c>
      <c r="AC34">
        <v>72263.642124920298</v>
      </c>
      <c r="AD34">
        <v>8610.1002917476198</v>
      </c>
      <c r="AE34">
        <v>59.108950698449902</v>
      </c>
      <c r="AF34">
        <v>5.5805609250904</v>
      </c>
      <c r="AG34">
        <v>52.745934561027099</v>
      </c>
      <c r="AH34">
        <v>10.0050238814305</v>
      </c>
      <c r="AI34" t="s">
        <v>452</v>
      </c>
      <c r="AJ34">
        <v>6.1956947364299997E-4</v>
      </c>
      <c r="AK34">
        <v>31.832369073451002</v>
      </c>
      <c r="AL34">
        <v>2.0481982904760998</v>
      </c>
      <c r="AM34">
        <v>26.012944122038402</v>
      </c>
      <c r="AN34">
        <v>1.5654285182782499</v>
      </c>
      <c r="AO34">
        <v>8.4149794299796099</v>
      </c>
      <c r="AP34">
        <v>0.54026135021138899</v>
      </c>
      <c r="AQ34">
        <v>2.0865601384393599</v>
      </c>
      <c r="AR34">
        <v>0.13962778885823801</v>
      </c>
      <c r="AS34">
        <v>0.32526662733128697</v>
      </c>
      <c r="AT34">
        <v>2.2094413517709001E-2</v>
      </c>
      <c r="AU34">
        <v>4.9534761069000001E-5</v>
      </c>
      <c r="AV34">
        <v>2.0274119175E-5</v>
      </c>
    </row>
    <row r="35" spans="1:48" x14ac:dyDescent="0.25">
      <c r="A35" s="88" t="s">
        <v>127</v>
      </c>
      <c r="B35" s="88">
        <v>867.03655599648698</v>
      </c>
      <c r="C35" s="88">
        <v>344.73832002089398</v>
      </c>
      <c r="D35" s="68">
        <f t="shared" si="4"/>
        <v>895.43535888884162</v>
      </c>
      <c r="E35" s="69">
        <f t="shared" si="5"/>
        <v>344.73832002089398</v>
      </c>
      <c r="F35" s="96">
        <v>9.1847555978645197</v>
      </c>
      <c r="G35" s="96">
        <v>3.9321717980011899</v>
      </c>
      <c r="H35" s="97">
        <v>0.92872529158212058</v>
      </c>
      <c r="I35" s="88">
        <v>96.930981458414607</v>
      </c>
      <c r="J35" s="88">
        <v>15.5601346708252</v>
      </c>
      <c r="K35" s="73">
        <f t="shared" si="6"/>
        <v>100.10584625224821</v>
      </c>
      <c r="L35" s="74">
        <f t="shared" si="7"/>
        <v>15.5601346708252</v>
      </c>
      <c r="M35" s="94">
        <v>0.11026057408963801</v>
      </c>
      <c r="N35" s="94">
        <v>4.7223043757340002E-2</v>
      </c>
      <c r="O35" s="95">
        <v>0.37481504461150256</v>
      </c>
      <c r="P35" s="98"/>
      <c r="Q35" s="98"/>
      <c r="R35" s="98"/>
      <c r="S35" s="98"/>
      <c r="T35" s="98"/>
      <c r="W35">
        <v>79101.742886555905</v>
      </c>
      <c r="X35">
        <v>3128.48126039412</v>
      </c>
      <c r="Y35">
        <v>101.600453429851</v>
      </c>
      <c r="Z35">
        <v>5.4892113905494604</v>
      </c>
      <c r="AA35">
        <v>1.7646029828085199</v>
      </c>
      <c r="AB35">
        <v>0.33706466899196003</v>
      </c>
      <c r="AC35">
        <v>73623.341160788797</v>
      </c>
      <c r="AD35">
        <v>8769.2504951637802</v>
      </c>
      <c r="AE35">
        <v>50.651897625971003</v>
      </c>
      <c r="AF35">
        <v>4.8314011591972799</v>
      </c>
      <c r="AG35">
        <v>45.070565744445602</v>
      </c>
      <c r="AH35">
        <v>9.3320425815104198</v>
      </c>
      <c r="AI35">
        <v>1.059629734482E-3</v>
      </c>
      <c r="AJ35">
        <v>1.6011746462669999E-3</v>
      </c>
      <c r="AK35">
        <v>24.9767263759828</v>
      </c>
      <c r="AL35">
        <v>2.93795513385228</v>
      </c>
      <c r="AM35">
        <v>20.697887129706199</v>
      </c>
      <c r="AN35">
        <v>2.3423185655010701</v>
      </c>
      <c r="AO35">
        <v>6.8803132061878198</v>
      </c>
      <c r="AP35">
        <v>0.76898069823563697</v>
      </c>
      <c r="AQ35">
        <v>2.0094129618661798</v>
      </c>
      <c r="AR35">
        <v>0.132336184333958</v>
      </c>
      <c r="AS35">
        <v>0.31600753443713397</v>
      </c>
      <c r="AT35">
        <v>1.9950374926502E-2</v>
      </c>
      <c r="AU35">
        <v>4.9810642274000002E-5</v>
      </c>
      <c r="AV35">
        <v>1.9988007119999999E-5</v>
      </c>
    </row>
    <row r="36" spans="1:48" x14ac:dyDescent="0.25">
      <c r="A36" s="88" t="s">
        <v>128</v>
      </c>
      <c r="B36" s="88">
        <v>1567.1939647904301</v>
      </c>
      <c r="C36" s="88">
        <v>825.48097308619106</v>
      </c>
      <c r="D36" s="68">
        <f t="shared" si="4"/>
        <v>1618.5256326334543</v>
      </c>
      <c r="E36" s="69">
        <f t="shared" si="5"/>
        <v>825.48097308619106</v>
      </c>
      <c r="F36" s="96">
        <v>16.018743959540299</v>
      </c>
      <c r="G36" s="96">
        <v>8.8189182694664403</v>
      </c>
      <c r="H36" s="97">
        <v>0.95674777065363725</v>
      </c>
      <c r="I36" s="88">
        <v>99.230231991173596</v>
      </c>
      <c r="J36" s="88">
        <v>15.8819717321942</v>
      </c>
      <c r="K36" s="73">
        <f t="shared" ref="K36" si="8">IF(ISNUMBER(I36),(I36*(EXP(B$2*0.00001867)-1)/(EXP(B$3*0.00001867)-1)),"&lt; DL")</f>
        <v>102.48040613872288</v>
      </c>
      <c r="L36" s="74">
        <f t="shared" ref="L36" si="9">J36</f>
        <v>15.8819717321942</v>
      </c>
      <c r="M36" s="94">
        <v>6.3485104707762002E-2</v>
      </c>
      <c r="N36" s="94">
        <v>3.4948154169828001E-2</v>
      </c>
      <c r="O36" s="95">
        <v>0.29074215781418505</v>
      </c>
      <c r="P36" s="98"/>
      <c r="Q36" s="98"/>
      <c r="R36" s="98"/>
      <c r="S36" s="98"/>
      <c r="T36" s="98"/>
      <c r="W36">
        <v>78343.089299119296</v>
      </c>
      <c r="X36">
        <v>3108.86818566277</v>
      </c>
      <c r="Y36">
        <v>84.577746907581101</v>
      </c>
      <c r="Z36">
        <v>5.8434087783092998</v>
      </c>
      <c r="AA36">
        <v>1.6111735470155</v>
      </c>
      <c r="AB36">
        <v>0.30320327160875299</v>
      </c>
      <c r="AC36">
        <v>76009.079901748293</v>
      </c>
      <c r="AD36">
        <v>9055.8049830167893</v>
      </c>
      <c r="AE36">
        <v>50.937051129684299</v>
      </c>
      <c r="AF36">
        <v>4.8410028167146102</v>
      </c>
      <c r="AG36">
        <v>72.269504478716101</v>
      </c>
      <c r="AH36">
        <v>15.0648787197086</v>
      </c>
      <c r="AI36" t="s">
        <v>452</v>
      </c>
      <c r="AJ36">
        <v>6.0504303932000004E-4</v>
      </c>
      <c r="AK36">
        <v>46.390772343542999</v>
      </c>
      <c r="AL36">
        <v>6.27101352778209</v>
      </c>
      <c r="AM36">
        <v>37.115937888164801</v>
      </c>
      <c r="AN36">
        <v>4.8743704234690801</v>
      </c>
      <c r="AO36">
        <v>12.034985400325899</v>
      </c>
      <c r="AP36">
        <v>1.4958297625776</v>
      </c>
      <c r="AQ36">
        <v>2.19717861863852</v>
      </c>
      <c r="AR36">
        <v>0.156208392294612</v>
      </c>
      <c r="AS36">
        <v>0.32863886396285502</v>
      </c>
      <c r="AT36">
        <v>2.2978503476027E-2</v>
      </c>
      <c r="AU36">
        <v>2.8661614278E-5</v>
      </c>
      <c r="AV36">
        <v>1.5176349498E-5</v>
      </c>
    </row>
    <row r="37" spans="1:48" x14ac:dyDescent="0.25">
      <c r="A37" s="46"/>
      <c r="B37" s="81"/>
      <c r="C37" s="82"/>
      <c r="D37" s="83"/>
      <c r="E37" s="84"/>
      <c r="F37" s="40" t="s">
        <v>35</v>
      </c>
      <c r="G37" s="41"/>
      <c r="H37" s="42"/>
      <c r="I37" s="81" t="s">
        <v>8</v>
      </c>
      <c r="J37" s="82"/>
      <c r="K37" s="85" t="s">
        <v>9</v>
      </c>
      <c r="L37" s="86"/>
      <c r="M37" s="43" t="s">
        <v>35</v>
      </c>
      <c r="N37" s="44">
        <v>1574</v>
      </c>
      <c r="O37" s="44">
        <f>N37*SQRT(((36/N37)^2)+(($C$2/$B$2))^2)</f>
        <v>39.143148754740871</v>
      </c>
      <c r="P37" s="99"/>
      <c r="Q37" s="99"/>
      <c r="R37" s="99"/>
      <c r="S37" s="99"/>
      <c r="T37" s="100"/>
      <c r="U37" s="17"/>
      <c r="V37" s="18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48" x14ac:dyDescent="0.25">
      <c r="A38" s="88" t="s">
        <v>129</v>
      </c>
      <c r="B38" s="88">
        <v>60.656854647446401</v>
      </c>
      <c r="C38" s="88">
        <v>9.8840695059167292</v>
      </c>
      <c r="D38" s="68">
        <f t="shared" ref="D38" si="10">IF(ISNUMBER(B38),(B38*(EXP(B$2*0.00001867)-1)/(EXP(B$3*0.00001867)-1)),"&lt; DL")</f>
        <v>62.643601396807234</v>
      </c>
      <c r="E38" s="69">
        <f t="shared" ref="E38" si="11">C38</f>
        <v>9.8840695059167292</v>
      </c>
      <c r="F38" s="96">
        <v>2.1201860473279401</v>
      </c>
      <c r="G38" s="96">
        <v>0.45138346504962201</v>
      </c>
      <c r="H38" s="97">
        <v>0.76539254975449211</v>
      </c>
      <c r="I38">
        <v>28.599182123182501</v>
      </c>
      <c r="J38">
        <v>3.86846372136382</v>
      </c>
      <c r="K38" s="73">
        <f t="shared" ref="K38" si="12">IF(ISNUMBER(I38),(I38*(EXP(B$2*0.00001867)-1)/(EXP(B$3*0.00001867)-1)),"&lt; DL")</f>
        <v>29.535916024863695</v>
      </c>
      <c r="L38" s="74">
        <f t="shared" ref="L38" si="13">J38</f>
        <v>3.86846372136382</v>
      </c>
      <c r="M38" s="78">
        <v>0.47341603097090201</v>
      </c>
      <c r="N38" s="78">
        <v>0.10096698550013999</v>
      </c>
      <c r="O38" s="78">
        <v>0.63423248859757808</v>
      </c>
      <c r="P38" s="98"/>
      <c r="Q38" s="98"/>
      <c r="R38" s="98"/>
      <c r="S38" s="98"/>
      <c r="T38" s="98"/>
      <c r="W38">
        <v>91821.774426674296</v>
      </c>
      <c r="X38">
        <v>4116.9938677803102</v>
      </c>
      <c r="Y38">
        <v>1.9630713948265801</v>
      </c>
      <c r="Z38">
        <v>8.2006344566281003E-2</v>
      </c>
      <c r="AA38">
        <v>1.3569210045465E-2</v>
      </c>
      <c r="AB38">
        <v>1.5422921988897E-2</v>
      </c>
      <c r="AC38">
        <v>61340.292113404001</v>
      </c>
      <c r="AD38">
        <v>4518.1658563004003</v>
      </c>
      <c r="AE38">
        <v>80.688556302363097</v>
      </c>
      <c r="AF38">
        <v>2.9861387595211801</v>
      </c>
      <c r="AG38">
        <v>11.328117397735999</v>
      </c>
      <c r="AH38">
        <v>2.7776105570721099</v>
      </c>
      <c r="AI38">
        <v>4.1536948446641998E-2</v>
      </c>
      <c r="AJ38">
        <v>1.1091246060714001E-2</v>
      </c>
      <c r="AK38">
        <v>3.4594356131700099</v>
      </c>
      <c r="AL38">
        <v>0.162299509098036</v>
      </c>
      <c r="AM38">
        <v>2.9233129390999499</v>
      </c>
      <c r="AN38">
        <v>0.13986880712220401</v>
      </c>
      <c r="AO38">
        <v>0.96386319487281502</v>
      </c>
      <c r="AP38">
        <v>4.4219180427594998E-2</v>
      </c>
      <c r="AQ38">
        <v>0.95264753485990405</v>
      </c>
      <c r="AR38">
        <v>3.9432832989084003E-2</v>
      </c>
      <c r="AS38">
        <v>0.162323917025984</v>
      </c>
      <c r="AT38">
        <v>6.4127378909600002E-3</v>
      </c>
      <c r="AU38">
        <v>3.6623312196499999E-4</v>
      </c>
      <c r="AV38">
        <v>6.1378739613000003E-5</v>
      </c>
    </row>
    <row r="39" spans="1:48" x14ac:dyDescent="0.25">
      <c r="A39" s="88" t="s">
        <v>130</v>
      </c>
      <c r="B39" s="88">
        <v>0.29128564199565699</v>
      </c>
      <c r="C39" s="88">
        <v>1.4298926180157E-2</v>
      </c>
      <c r="D39" s="68">
        <f t="shared" ref="D39:D77" si="14">IF(ISNUMBER(B39),(B39*(EXP(B$2*0.00001867)-1)/(EXP(B$3*0.00001867)-1)),"&lt; DL")</f>
        <v>0.30082637413110935</v>
      </c>
      <c r="E39" s="69">
        <f t="shared" ref="E39:E77" si="15">C39</f>
        <v>1.4298926180157E-2</v>
      </c>
      <c r="F39" s="96">
        <v>0.29486212891004898</v>
      </c>
      <c r="G39" s="96">
        <v>5.2398598417989998E-3</v>
      </c>
      <c r="H39" s="97">
        <v>0.36200646577983325</v>
      </c>
      <c r="I39">
        <v>0.987284102442338</v>
      </c>
      <c r="J39">
        <v>4.6179739910007997E-2</v>
      </c>
      <c r="K39" s="73">
        <f t="shared" ref="K39:K77" si="16">IF(ISNUMBER(I39),(I39*(EXP(B$2*0.00001867)-1)/(EXP(B$3*0.00001867)-1)),"&lt; DL")</f>
        <v>1.0196214778737482</v>
      </c>
      <c r="L39" s="74">
        <f t="shared" ref="L39:L77" si="17">J39</f>
        <v>4.6179739910007997E-2</v>
      </c>
      <c r="M39" s="78">
        <v>3.3913709850268798</v>
      </c>
      <c r="N39" s="78">
        <v>5.2917779923305E-2</v>
      </c>
      <c r="O39" s="78">
        <v>0.33359303681862307</v>
      </c>
      <c r="P39" s="98"/>
      <c r="Q39" s="98"/>
      <c r="R39" s="98"/>
      <c r="S39" s="98"/>
      <c r="T39" s="98"/>
      <c r="W39">
        <v>95520.525661070904</v>
      </c>
      <c r="X39">
        <v>4289.6457330496596</v>
      </c>
      <c r="Y39">
        <v>6.5081777685432396</v>
      </c>
      <c r="Z39">
        <v>0.37125983088327402</v>
      </c>
      <c r="AA39">
        <v>0.64217697859232004</v>
      </c>
      <c r="AB39">
        <v>9.8641609969659996E-2</v>
      </c>
      <c r="AC39">
        <v>56564.671809345797</v>
      </c>
      <c r="AD39">
        <v>4167.8112344224901</v>
      </c>
      <c r="AE39">
        <v>57.3179854487176</v>
      </c>
      <c r="AF39">
        <v>1.9674535188629001</v>
      </c>
      <c r="AG39">
        <v>21.6014202203406</v>
      </c>
      <c r="AH39">
        <v>5.15751349592687</v>
      </c>
      <c r="AI39">
        <v>13.0941028108866</v>
      </c>
      <c r="AJ39">
        <v>0.95761606586253201</v>
      </c>
      <c r="AK39">
        <v>5.4713249511786097</v>
      </c>
      <c r="AL39">
        <v>0.26001237042606201</v>
      </c>
      <c r="AM39">
        <v>4.0555344540057403</v>
      </c>
      <c r="AN39">
        <v>0.19353643143917201</v>
      </c>
      <c r="AO39">
        <v>1.36486736065709</v>
      </c>
      <c r="AP39">
        <v>6.4246394736217002E-2</v>
      </c>
      <c r="AQ39">
        <v>2.5397909521133299</v>
      </c>
      <c r="AR39">
        <v>0.109514597725757</v>
      </c>
      <c r="AS39">
        <v>0.40739125141320698</v>
      </c>
      <c r="AT39">
        <v>1.7949322770796E-2</v>
      </c>
      <c r="AU39">
        <v>0.19124975340393599</v>
      </c>
      <c r="AV39">
        <v>1.1763410235263E-2</v>
      </c>
    </row>
    <row r="40" spans="1:48" x14ac:dyDescent="0.25">
      <c r="A40" s="88" t="s">
        <v>131</v>
      </c>
      <c r="B40" s="88">
        <v>0.23768926353542799</v>
      </c>
      <c r="C40" s="88">
        <v>2.6271287441968001E-2</v>
      </c>
      <c r="D40" s="68">
        <f t="shared" si="14"/>
        <v>0.24547450684274583</v>
      </c>
      <c r="E40" s="69">
        <f t="shared" si="15"/>
        <v>2.6271287441968001E-2</v>
      </c>
      <c r="F40" s="96">
        <v>0.29275179899464399</v>
      </c>
      <c r="G40" s="96">
        <v>6.2657992131920004E-3</v>
      </c>
      <c r="H40" s="97">
        <v>0.19364447489876468</v>
      </c>
      <c r="I40">
        <v>0.81159941371213695</v>
      </c>
      <c r="J40">
        <v>9.1525909092164001E-2</v>
      </c>
      <c r="K40" s="73">
        <f t="shared" si="16"/>
        <v>0.83818243563682604</v>
      </c>
      <c r="L40" s="74">
        <f t="shared" si="17"/>
        <v>9.1525909092164001E-2</v>
      </c>
      <c r="M40" s="78">
        <v>3.4130404349815202</v>
      </c>
      <c r="N40" s="78">
        <v>6.2465757883315001E-2</v>
      </c>
      <c r="O40" s="78">
        <v>0.16229242643249617</v>
      </c>
      <c r="P40" s="98"/>
      <c r="Q40" s="98"/>
      <c r="R40" s="98"/>
      <c r="S40" s="98"/>
      <c r="T40" s="98"/>
      <c r="W40">
        <v>99689.078804777906</v>
      </c>
      <c r="X40">
        <v>4615.3223034370503</v>
      </c>
      <c r="Y40">
        <v>9.0588705622736807</v>
      </c>
      <c r="Z40">
        <v>1.2169178656433199</v>
      </c>
      <c r="AA40">
        <v>0.84978789232804197</v>
      </c>
      <c r="AB40">
        <v>0.146884684173956</v>
      </c>
      <c r="AC40">
        <v>58455.784658161101</v>
      </c>
      <c r="AD40">
        <v>6568.0010142648298</v>
      </c>
      <c r="AE40">
        <v>36.866710843677502</v>
      </c>
      <c r="AF40">
        <v>3.25850652490251</v>
      </c>
      <c r="AG40">
        <v>18.709559998663799</v>
      </c>
      <c r="AH40">
        <v>5.4017225200947196</v>
      </c>
      <c r="AI40">
        <v>13.915141584771201</v>
      </c>
      <c r="AJ40">
        <v>1.6937717393187399</v>
      </c>
      <c r="AK40">
        <v>6.1489516548868499</v>
      </c>
      <c r="AL40">
        <v>0.55290314910648697</v>
      </c>
      <c r="AM40">
        <v>3.8133765140742102</v>
      </c>
      <c r="AN40">
        <v>0.23221240602672399</v>
      </c>
      <c r="AO40">
        <v>1.2430299993659799</v>
      </c>
      <c r="AP40">
        <v>5.5936559737391998E-2</v>
      </c>
      <c r="AQ40">
        <v>2.2504019362777998</v>
      </c>
      <c r="AR40">
        <v>0.13391994248417799</v>
      </c>
      <c r="AS40">
        <v>0.35173816714066403</v>
      </c>
      <c r="AT40">
        <v>1.8763968174392E-2</v>
      </c>
      <c r="AU40">
        <v>0.20270972124210701</v>
      </c>
      <c r="AV40">
        <v>2.3594627523634001E-2</v>
      </c>
    </row>
    <row r="41" spans="1:48" x14ac:dyDescent="0.25">
      <c r="A41" s="88" t="s">
        <v>132</v>
      </c>
      <c r="B41" s="88">
        <v>8.0081339047973703</v>
      </c>
      <c r="C41" s="88">
        <v>0.93656643617622903</v>
      </c>
      <c r="D41" s="68">
        <f t="shared" si="14"/>
        <v>8.2704312839852037</v>
      </c>
      <c r="E41" s="69">
        <f t="shared" si="15"/>
        <v>0.93656643617622903</v>
      </c>
      <c r="F41" s="96">
        <v>0.54065526540684306</v>
      </c>
      <c r="G41" s="96">
        <v>4.6210599189467003E-2</v>
      </c>
      <c r="H41" s="97">
        <v>0.7308258484911867</v>
      </c>
      <c r="I41">
        <v>14.8603007175049</v>
      </c>
      <c r="J41">
        <v>0.83723348942137399</v>
      </c>
      <c r="K41" s="73">
        <f t="shared" si="16"/>
        <v>15.347033079686001</v>
      </c>
      <c r="L41" s="74">
        <f t="shared" si="17"/>
        <v>0.83723348942137399</v>
      </c>
      <c r="M41" s="78">
        <v>1.8481350141195401</v>
      </c>
      <c r="N41" s="78">
        <v>0.123537997138398</v>
      </c>
      <c r="O41" s="78">
        <v>0.84285357426958074</v>
      </c>
      <c r="P41" s="98"/>
      <c r="Q41" s="98"/>
      <c r="R41" s="98"/>
      <c r="S41" s="98"/>
      <c r="T41" s="98"/>
      <c r="W41">
        <v>103564.042714757</v>
      </c>
      <c r="X41">
        <v>4750.3936660048403</v>
      </c>
      <c r="Y41">
        <v>241.62759131059201</v>
      </c>
      <c r="Z41">
        <v>78.891176231882099</v>
      </c>
      <c r="AA41">
        <v>11.838122919774399</v>
      </c>
      <c r="AB41">
        <v>1.44631724793495</v>
      </c>
      <c r="AC41">
        <v>64459.584499319499</v>
      </c>
      <c r="AD41">
        <v>8833.8157004845998</v>
      </c>
      <c r="AE41">
        <v>169.73468986616101</v>
      </c>
      <c r="AF41">
        <v>15.305323562438501</v>
      </c>
      <c r="AG41">
        <v>28.075904271148101</v>
      </c>
      <c r="AH41">
        <v>8.0409092505562292</v>
      </c>
      <c r="AI41">
        <v>0.41975591588248401</v>
      </c>
      <c r="AJ41">
        <v>7.0463870696695005E-2</v>
      </c>
      <c r="AK41">
        <v>128.25145556127799</v>
      </c>
      <c r="AL41">
        <v>10.0511817462026</v>
      </c>
      <c r="AM41">
        <v>42.448395557373097</v>
      </c>
      <c r="AN41">
        <v>3.2614011246599102</v>
      </c>
      <c r="AO41">
        <v>6.0302058832228598</v>
      </c>
      <c r="AP41">
        <v>0.38960277681983102</v>
      </c>
      <c r="AQ41">
        <v>4.08419629233439</v>
      </c>
      <c r="AR41">
        <v>0.21527365885820399</v>
      </c>
      <c r="AS41">
        <v>0.73129686675700101</v>
      </c>
      <c r="AT41">
        <v>3.4378031646441001E-2</v>
      </c>
      <c r="AU41">
        <v>1.2412048208326001E-2</v>
      </c>
      <c r="AV41">
        <v>1.4106164556910001E-3</v>
      </c>
    </row>
    <row r="42" spans="1:48" x14ac:dyDescent="0.25">
      <c r="A42" s="88" t="s">
        <v>133</v>
      </c>
      <c r="B42" s="88">
        <v>149.25609180514499</v>
      </c>
      <c r="C42" s="88">
        <v>52.071348056227102</v>
      </c>
      <c r="D42" s="68">
        <f t="shared" si="14"/>
        <v>154.14480647621897</v>
      </c>
      <c r="E42" s="69">
        <f t="shared" si="15"/>
        <v>52.071348056227102</v>
      </c>
      <c r="F42" s="96">
        <v>4.8721713275338097</v>
      </c>
      <c r="G42" s="96">
        <v>2.0263656253876499</v>
      </c>
      <c r="H42" s="97">
        <v>0.83882525489835691</v>
      </c>
      <c r="I42">
        <v>30.878388770196398</v>
      </c>
      <c r="J42">
        <v>1.4232555855132001</v>
      </c>
      <c r="K42" s="73">
        <f t="shared" si="16"/>
        <v>31.889775510759453</v>
      </c>
      <c r="L42" s="74">
        <f t="shared" si="17"/>
        <v>1.4232555855132001</v>
      </c>
      <c r="M42" s="78">
        <v>0.204626017165459</v>
      </c>
      <c r="N42" s="78">
        <v>1.9454982953509E-2</v>
      </c>
      <c r="O42" s="78">
        <v>0.48479514581962879</v>
      </c>
      <c r="W42">
        <v>115645.201413485</v>
      </c>
      <c r="X42">
        <v>5805.9784002327797</v>
      </c>
      <c r="Y42">
        <v>0.79130339972484598</v>
      </c>
      <c r="Z42">
        <v>6.8562270595923E-2</v>
      </c>
      <c r="AA42">
        <v>3.4372604109453003E-2</v>
      </c>
      <c r="AB42">
        <v>2.2376351749290001E-2</v>
      </c>
      <c r="AC42">
        <v>51811.476972320401</v>
      </c>
      <c r="AD42">
        <v>6349.1664523851196</v>
      </c>
      <c r="AE42">
        <v>245.92560081081899</v>
      </c>
      <c r="AF42">
        <v>21.503060480005601</v>
      </c>
      <c r="AG42">
        <v>45.098171150151202</v>
      </c>
      <c r="AH42">
        <v>12.873833948890301</v>
      </c>
      <c r="AI42">
        <v>6.8535284317431999E-2</v>
      </c>
      <c r="AJ42">
        <v>1.3121448237589E-2</v>
      </c>
      <c r="AK42">
        <v>258.39775544583398</v>
      </c>
      <c r="AL42">
        <v>11.9656451542629</v>
      </c>
      <c r="AM42">
        <v>85.468732345823398</v>
      </c>
      <c r="AN42">
        <v>3.7502394283812799</v>
      </c>
      <c r="AO42">
        <v>10.950281626116301</v>
      </c>
      <c r="AP42">
        <v>0.45823254907840899</v>
      </c>
      <c r="AQ42">
        <v>7.1151552071129496</v>
      </c>
      <c r="AR42">
        <v>0.3663423608868</v>
      </c>
      <c r="AS42">
        <v>1.24713982570131</v>
      </c>
      <c r="AT42">
        <v>5.7750117789644E-2</v>
      </c>
      <c r="AU42">
        <v>1.130863961773E-3</v>
      </c>
      <c r="AV42">
        <v>1.07342793649E-4</v>
      </c>
    </row>
    <row r="43" spans="1:48" x14ac:dyDescent="0.25">
      <c r="A43" s="88" t="s">
        <v>134</v>
      </c>
      <c r="B43" s="88">
        <v>214.08352043805201</v>
      </c>
      <c r="C43" s="88">
        <v>42.513678318271602</v>
      </c>
      <c r="D43" s="68">
        <f t="shared" si="14"/>
        <v>221.09558429784414</v>
      </c>
      <c r="E43" s="69">
        <f t="shared" si="15"/>
        <v>42.513678318271602</v>
      </c>
      <c r="F43" s="96">
        <v>6.3734445358589298</v>
      </c>
      <c r="G43" s="96">
        <v>1.3732645098205301</v>
      </c>
      <c r="H43" s="97">
        <v>0.92164879295206315</v>
      </c>
      <c r="I43">
        <v>32.886651342333003</v>
      </c>
      <c r="J43">
        <v>3.0997621906245798</v>
      </c>
      <c r="K43" s="73">
        <f t="shared" si="16"/>
        <v>33.963816454693372</v>
      </c>
      <c r="L43" s="74">
        <f t="shared" si="17"/>
        <v>3.0997621906245798</v>
      </c>
      <c r="M43" s="78">
        <v>0.148630826109789</v>
      </c>
      <c r="N43" s="78">
        <v>3.3011447588669002E-2</v>
      </c>
      <c r="O43" s="78">
        <v>0.42437817931188454</v>
      </c>
      <c r="W43">
        <v>101714.05532592</v>
      </c>
      <c r="X43">
        <v>4707.3785402497097</v>
      </c>
      <c r="Y43">
        <v>0.36960189887158001</v>
      </c>
      <c r="Z43">
        <v>3.9666677552995001E-2</v>
      </c>
      <c r="AA43" t="s">
        <v>453</v>
      </c>
      <c r="AB43">
        <v>3.3962932491099999E-3</v>
      </c>
      <c r="AC43">
        <v>41474.157638119199</v>
      </c>
      <c r="AD43">
        <v>4712.3014234504899</v>
      </c>
      <c r="AE43">
        <v>184.90834502697001</v>
      </c>
      <c r="AF43">
        <v>16.2631639078704</v>
      </c>
      <c r="AG43">
        <v>10.9628194130549</v>
      </c>
      <c r="AH43">
        <v>3.1658875016988599</v>
      </c>
      <c r="AI43">
        <v>8.8819367309139995E-3</v>
      </c>
      <c r="AJ43">
        <v>4.4989985868850004E-3</v>
      </c>
      <c r="AK43">
        <v>29.446773276051399</v>
      </c>
      <c r="AL43">
        <v>1.5356477511179401</v>
      </c>
      <c r="AM43">
        <v>14.4596322955978</v>
      </c>
      <c r="AN43">
        <v>0.64973626533253703</v>
      </c>
      <c r="AO43">
        <v>2.5423074572046001</v>
      </c>
      <c r="AP43">
        <v>0.105932095055578</v>
      </c>
      <c r="AQ43">
        <v>1.55972429890192</v>
      </c>
      <c r="AR43">
        <v>7.4524696913394001E-2</v>
      </c>
      <c r="AS43">
        <v>0.30275317498332399</v>
      </c>
      <c r="AT43">
        <v>1.281585604198E-2</v>
      </c>
      <c r="AU43">
        <v>1.8769261439199999E-4</v>
      </c>
      <c r="AV43">
        <v>3.8737444263000003E-5</v>
      </c>
    </row>
    <row r="44" spans="1:48" x14ac:dyDescent="0.25">
      <c r="A44" s="88" t="s">
        <v>135</v>
      </c>
      <c r="B44" s="88">
        <v>24014.4880986237</v>
      </c>
      <c r="C44" s="88">
        <v>27789.192228758599</v>
      </c>
      <c r="D44" s="68">
        <f t="shared" si="14"/>
        <v>24801.055526902208</v>
      </c>
      <c r="E44" s="69">
        <f t="shared" si="15"/>
        <v>27789.192228758599</v>
      </c>
      <c r="F44" s="96">
        <v>732.22730073886396</v>
      </c>
      <c r="G44" s="96">
        <v>850.19783162207796</v>
      </c>
      <c r="H44" s="97">
        <v>0.99661751132257836</v>
      </c>
      <c r="I44">
        <v>33.503313752345299</v>
      </c>
      <c r="J44">
        <v>1.76305988367582</v>
      </c>
      <c r="K44" s="73">
        <f t="shared" si="16"/>
        <v>34.600676945296328</v>
      </c>
      <c r="L44" s="74">
        <f t="shared" si="17"/>
        <v>1.76305988367582</v>
      </c>
      <c r="M44" s="78">
        <v>1.3916356610949999E-3</v>
      </c>
      <c r="N44" s="78">
        <v>1.6120042430090001E-3</v>
      </c>
      <c r="O44" s="78">
        <v>4.5429574357475466E-2</v>
      </c>
      <c r="W44">
        <v>102111.471891441</v>
      </c>
      <c r="X44">
        <v>4690.26688544429</v>
      </c>
      <c r="Y44">
        <v>11.7311999790646</v>
      </c>
      <c r="Z44">
        <v>2.3688411489860601</v>
      </c>
      <c r="AA44">
        <v>9.0592826047910004E-3</v>
      </c>
      <c r="AB44">
        <v>1.0968518256207E-2</v>
      </c>
      <c r="AC44">
        <v>41285.372487756802</v>
      </c>
      <c r="AD44">
        <v>4619.664837587</v>
      </c>
      <c r="AE44">
        <v>218.43347660860499</v>
      </c>
      <c r="AF44">
        <v>19.091442594759801</v>
      </c>
      <c r="AG44">
        <v>45.602271386615698</v>
      </c>
      <c r="AH44">
        <v>13.0176205372389</v>
      </c>
      <c r="AI44">
        <v>9.4705912547300003E-4</v>
      </c>
      <c r="AJ44">
        <v>1.430856619605E-3</v>
      </c>
      <c r="AK44">
        <v>51.392044017019501</v>
      </c>
      <c r="AL44">
        <v>2.49635847173366</v>
      </c>
      <c r="AM44">
        <v>28.334481759676599</v>
      </c>
      <c r="AN44">
        <v>1.2625470563126899</v>
      </c>
      <c r="AO44">
        <v>6.7654229403908603</v>
      </c>
      <c r="AP44">
        <v>0.29529919951005001</v>
      </c>
      <c r="AQ44">
        <v>5.25706379899973</v>
      </c>
      <c r="AR44">
        <v>0.27802256342494702</v>
      </c>
      <c r="AS44">
        <v>0.95532440615621705</v>
      </c>
      <c r="AT44">
        <v>4.5820200482808E-2</v>
      </c>
      <c r="AU44">
        <v>5.4337161200000002E-6</v>
      </c>
      <c r="AV44">
        <v>6.292577962E-6</v>
      </c>
    </row>
    <row r="45" spans="1:48" x14ac:dyDescent="0.25">
      <c r="A45" s="88" t="s">
        <v>136</v>
      </c>
      <c r="B45" s="88">
        <v>590.774488717959</v>
      </c>
      <c r="C45" s="88">
        <v>132.48391130626101</v>
      </c>
      <c r="D45" s="68">
        <f t="shared" si="14"/>
        <v>610.12463969244789</v>
      </c>
      <c r="E45" s="69">
        <f t="shared" si="15"/>
        <v>132.48391130626101</v>
      </c>
      <c r="F45" s="96">
        <v>18.315084916904802</v>
      </c>
      <c r="G45" s="96">
        <v>4.2182722798302104</v>
      </c>
      <c r="H45" s="97">
        <v>0.97367884851317443</v>
      </c>
      <c r="I45">
        <v>32.039896999178502</v>
      </c>
      <c r="J45">
        <v>2.12545485518931</v>
      </c>
      <c r="K45" s="73">
        <f t="shared" si="16"/>
        <v>33.089327629615148</v>
      </c>
      <c r="L45" s="74">
        <f t="shared" si="17"/>
        <v>2.12545485518931</v>
      </c>
      <c r="M45" s="78">
        <v>5.3141871152669003E-2</v>
      </c>
      <c r="N45" s="78">
        <v>1.2494634519293999E-2</v>
      </c>
      <c r="O45" s="78">
        <v>0.28214610462602785</v>
      </c>
      <c r="W45">
        <v>105146.863901167</v>
      </c>
      <c r="X45">
        <v>4864.1073838156199</v>
      </c>
      <c r="Y45">
        <v>0.397554076342653</v>
      </c>
      <c r="Z45">
        <v>3.4341589394487997E-2</v>
      </c>
      <c r="AA45">
        <v>5.863888074103E-3</v>
      </c>
      <c r="AB45">
        <v>8.8807159754380003E-3</v>
      </c>
      <c r="AC45">
        <v>31842.018159099101</v>
      </c>
      <c r="AD45">
        <v>3573.7091726328899</v>
      </c>
      <c r="AE45">
        <v>201.76407864014399</v>
      </c>
      <c r="AF45">
        <v>17.713270866026999</v>
      </c>
      <c r="AG45">
        <v>22.580988297454301</v>
      </c>
      <c r="AH45">
        <v>6.64864904543838</v>
      </c>
      <c r="AI45">
        <v>5.8816664373340004E-3</v>
      </c>
      <c r="AJ45">
        <v>3.5999447940329998E-3</v>
      </c>
      <c r="AK45">
        <v>61.633870220546001</v>
      </c>
      <c r="AL45">
        <v>3.6110045614854598</v>
      </c>
      <c r="AM45">
        <v>25.579827370733501</v>
      </c>
      <c r="AN45">
        <v>1.3472809505600101</v>
      </c>
      <c r="AO45">
        <v>4.1840319904301904</v>
      </c>
      <c r="AP45">
        <v>0.19240617417598399</v>
      </c>
      <c r="AQ45">
        <v>3.2413930815107199</v>
      </c>
      <c r="AR45">
        <v>0.222614812557378</v>
      </c>
      <c r="AS45">
        <v>0.63381137459457704</v>
      </c>
      <c r="AT45">
        <v>3.5088741749381001E-2</v>
      </c>
      <c r="AU45">
        <v>1.4355410382199999E-4</v>
      </c>
      <c r="AV45">
        <v>3.3158124831999999E-5</v>
      </c>
    </row>
    <row r="46" spans="1:48" x14ac:dyDescent="0.25">
      <c r="A46" s="88" t="s">
        <v>137</v>
      </c>
      <c r="B46" s="88">
        <v>2311.24656511476</v>
      </c>
      <c r="C46" s="88">
        <v>1321.84828896625</v>
      </c>
      <c r="D46" s="68">
        <f t="shared" si="14"/>
        <v>2386.9488353182228</v>
      </c>
      <c r="E46" s="69">
        <f t="shared" si="15"/>
        <v>1321.84828896625</v>
      </c>
      <c r="F46" s="96">
        <v>73.720927800877107</v>
      </c>
      <c r="G46" s="96">
        <v>42.600691031826599</v>
      </c>
      <c r="H46" s="97">
        <v>0.98971347414950661</v>
      </c>
      <c r="I46">
        <v>31.885093727777399</v>
      </c>
      <c r="J46">
        <v>2.5974700315549399</v>
      </c>
      <c r="K46" s="73">
        <f t="shared" si="16"/>
        <v>32.929453951942008</v>
      </c>
      <c r="L46" s="74">
        <f t="shared" si="17"/>
        <v>2.5974700315549399</v>
      </c>
      <c r="M46" s="78">
        <v>1.3772596104836001E-2</v>
      </c>
      <c r="N46" s="78">
        <v>7.9553044320419992E-3</v>
      </c>
      <c r="O46" s="78">
        <v>0.141033360855604</v>
      </c>
      <c r="W46">
        <v>108471.15543614799</v>
      </c>
      <c r="X46">
        <v>5007.7424386435696</v>
      </c>
      <c r="Y46">
        <v>0.442839459398019</v>
      </c>
      <c r="Z46">
        <v>2.9429720496483E-2</v>
      </c>
      <c r="AA46" t="s">
        <v>454</v>
      </c>
      <c r="AB46">
        <v>2.12993428959E-3</v>
      </c>
      <c r="AC46">
        <v>30277.019816561398</v>
      </c>
      <c r="AD46">
        <v>3397.4550901888001</v>
      </c>
      <c r="AE46">
        <v>191.010425562314</v>
      </c>
      <c r="AF46">
        <v>16.8709578866684</v>
      </c>
      <c r="AG46">
        <v>18.581291834563501</v>
      </c>
      <c r="AH46">
        <v>5.3312433983448901</v>
      </c>
      <c r="AI46">
        <v>2.3112888445589999E-3</v>
      </c>
      <c r="AJ46">
        <v>2.6484299284200001E-3</v>
      </c>
      <c r="AK46">
        <v>48.1083458559199</v>
      </c>
      <c r="AL46">
        <v>2.5144732354674901</v>
      </c>
      <c r="AM46">
        <v>20.175677285835</v>
      </c>
      <c r="AN46">
        <v>0.88026556436146897</v>
      </c>
      <c r="AO46">
        <v>3.40749326110527</v>
      </c>
      <c r="AP46">
        <v>0.144063431333046</v>
      </c>
      <c r="AQ46">
        <v>2.8584698854608401</v>
      </c>
      <c r="AR46">
        <v>0.14223869943150699</v>
      </c>
      <c r="AS46">
        <v>0.52692604583540104</v>
      </c>
      <c r="AT46">
        <v>2.3684046985158001E-2</v>
      </c>
      <c r="AU46">
        <v>3.1126170591999999E-5</v>
      </c>
      <c r="AV46">
        <v>1.7856953656000001E-5</v>
      </c>
    </row>
    <row r="47" spans="1:48" x14ac:dyDescent="0.25">
      <c r="A47" s="88" t="s">
        <v>138</v>
      </c>
      <c r="B47" s="88">
        <v>1115.71005659551</v>
      </c>
      <c r="C47" s="88">
        <v>354.51921657747602</v>
      </c>
      <c r="D47" s="68">
        <f t="shared" si="14"/>
        <v>1152.2538790712051</v>
      </c>
      <c r="E47" s="69">
        <f t="shared" si="15"/>
        <v>354.51921657747602</v>
      </c>
      <c r="F47" s="96">
        <v>34.726963232281697</v>
      </c>
      <c r="G47" s="96">
        <v>11.1607603486847</v>
      </c>
      <c r="H47" s="97">
        <v>0.98869299631248897</v>
      </c>
      <c r="I47">
        <v>31.880736022853199</v>
      </c>
      <c r="J47">
        <v>2.0795988170750599</v>
      </c>
      <c r="K47" s="73">
        <f t="shared" si="16"/>
        <v>32.924953515315956</v>
      </c>
      <c r="L47" s="74">
        <f t="shared" si="17"/>
        <v>2.0795988170750599</v>
      </c>
      <c r="M47" s="78">
        <v>2.8178361165548001E-2</v>
      </c>
      <c r="N47" s="78">
        <v>9.2099212613910002E-3</v>
      </c>
      <c r="O47" s="78">
        <v>0.19957725103219703</v>
      </c>
      <c r="W47">
        <v>106815.028663751</v>
      </c>
      <c r="X47">
        <v>4906.0046028836996</v>
      </c>
      <c r="Y47">
        <v>0.46513440141947598</v>
      </c>
      <c r="Z47">
        <v>2.8099988197638998E-2</v>
      </c>
      <c r="AA47" t="s">
        <v>454</v>
      </c>
      <c r="AB47">
        <v>6.0918518026839997E-3</v>
      </c>
      <c r="AC47">
        <v>29132.412036107798</v>
      </c>
      <c r="AD47">
        <v>3327.0793591335</v>
      </c>
      <c r="AE47">
        <v>245.08122588575199</v>
      </c>
      <c r="AF47">
        <v>22.348605655260599</v>
      </c>
      <c r="AG47">
        <v>24.341182265739899</v>
      </c>
      <c r="AH47">
        <v>7.0412720374840099</v>
      </c>
      <c r="AI47">
        <v>7.2644097716419997E-3</v>
      </c>
      <c r="AJ47">
        <v>4.085526692348E-3</v>
      </c>
      <c r="AK47">
        <v>122.96190702433501</v>
      </c>
      <c r="AL47">
        <v>7.2574752384750401</v>
      </c>
      <c r="AM47">
        <v>43.074480605942597</v>
      </c>
      <c r="AN47">
        <v>2.7220873763672699</v>
      </c>
      <c r="AO47">
        <v>6.0231561531453801</v>
      </c>
      <c r="AP47">
        <v>0.34031149347322598</v>
      </c>
      <c r="AQ47">
        <v>3.4230320746698699</v>
      </c>
      <c r="AR47">
        <v>0.23257329248285399</v>
      </c>
      <c r="AS47">
        <v>0.61937312128639999</v>
      </c>
      <c r="AT47">
        <v>3.8782741039564E-2</v>
      </c>
      <c r="AU47">
        <v>7.4569842830000003E-5</v>
      </c>
      <c r="AV47">
        <v>2.4123900010000001E-5</v>
      </c>
    </row>
    <row r="48" spans="1:48" x14ac:dyDescent="0.25">
      <c r="A48" s="88" t="s">
        <v>139</v>
      </c>
      <c r="B48" s="88">
        <v>53.875842150165603</v>
      </c>
      <c r="C48" s="88">
        <v>4.8896876027973599</v>
      </c>
      <c r="D48" s="68">
        <f t="shared" si="14"/>
        <v>55.640484495751274</v>
      </c>
      <c r="E48" s="69">
        <f t="shared" si="15"/>
        <v>4.8896876027973599</v>
      </c>
      <c r="F48" s="96">
        <v>1.84167774942264</v>
      </c>
      <c r="G48" s="96">
        <v>0.22289581718715601</v>
      </c>
      <c r="H48" s="97">
        <v>0.74989207513338396</v>
      </c>
      <c r="I48">
        <v>29.5753090214832</v>
      </c>
      <c r="J48">
        <v>2.5473758644042399</v>
      </c>
      <c r="K48" s="73">
        <f t="shared" si="16"/>
        <v>30.544014856978542</v>
      </c>
      <c r="L48" s="74">
        <f t="shared" si="17"/>
        <v>2.5473758644042399</v>
      </c>
      <c r="M48" s="78">
        <v>0.54809375272868199</v>
      </c>
      <c r="N48" s="78">
        <v>6.6606326786825001E-2</v>
      </c>
      <c r="O48" s="78">
        <v>0.70876637658260011</v>
      </c>
      <c r="W48">
        <v>103442.864967835</v>
      </c>
      <c r="X48">
        <v>4762.8636539793897</v>
      </c>
      <c r="Y48">
        <v>11.9587264792636</v>
      </c>
      <c r="Z48">
        <v>2.32271134118115</v>
      </c>
      <c r="AA48">
        <v>0.28180032387484399</v>
      </c>
      <c r="AB48">
        <v>7.087930409347E-2</v>
      </c>
      <c r="AC48">
        <v>37506.751239970501</v>
      </c>
      <c r="AD48">
        <v>4198.1675421743403</v>
      </c>
      <c r="AE48">
        <v>140.93445601898401</v>
      </c>
      <c r="AF48">
        <v>12.341609026421001</v>
      </c>
      <c r="AG48">
        <v>14.0390529652026</v>
      </c>
      <c r="AH48">
        <v>4.04794280494181</v>
      </c>
      <c r="AI48">
        <v>7.2846077129106998E-2</v>
      </c>
      <c r="AJ48">
        <v>1.3383088308565E-2</v>
      </c>
      <c r="AK48">
        <v>34.1776430868183</v>
      </c>
      <c r="AL48">
        <v>2.67484729030449</v>
      </c>
      <c r="AM48">
        <v>15.001093171915899</v>
      </c>
      <c r="AN48">
        <v>0.93133059214898195</v>
      </c>
      <c r="AO48">
        <v>2.59720558358373</v>
      </c>
      <c r="AP48">
        <v>0.144175261129421</v>
      </c>
      <c r="AQ48">
        <v>1.9803056023990699</v>
      </c>
      <c r="AR48">
        <v>0.10622113392681801</v>
      </c>
      <c r="AS48">
        <v>0.36598769115430302</v>
      </c>
      <c r="AT48">
        <v>1.7920345175614E-2</v>
      </c>
      <c r="AU48">
        <v>9.2576530841300005E-4</v>
      </c>
      <c r="AV48">
        <v>9.3785668265000002E-5</v>
      </c>
    </row>
    <row r="49" spans="1:48" x14ac:dyDescent="0.25">
      <c r="A49" s="88" t="s">
        <v>140</v>
      </c>
      <c r="B49" s="88">
        <v>0.65580290244830697</v>
      </c>
      <c r="C49" s="88">
        <v>3.6469209550239003E-2</v>
      </c>
      <c r="D49" s="68">
        <f t="shared" si="14"/>
        <v>0.67728298565132583</v>
      </c>
      <c r="E49" s="69">
        <f t="shared" si="15"/>
        <v>3.6469209550239003E-2</v>
      </c>
      <c r="F49" s="96">
        <v>0.298134429491969</v>
      </c>
      <c r="G49" s="96">
        <v>7.9035776065779998E-3</v>
      </c>
      <c r="H49" s="97">
        <v>0.47671473238390538</v>
      </c>
      <c r="I49">
        <v>2.2016040144687898</v>
      </c>
      <c r="J49">
        <v>0.12878764784014299</v>
      </c>
      <c r="K49" s="73">
        <f t="shared" si="16"/>
        <v>2.2737150667900594</v>
      </c>
      <c r="L49" s="74">
        <f t="shared" si="17"/>
        <v>0.12878764784014299</v>
      </c>
      <c r="M49" s="78">
        <v>3.3609475585538302</v>
      </c>
      <c r="N49" s="78">
        <v>8.0258608508524995E-2</v>
      </c>
      <c r="O49" s="78">
        <v>0.40822057187346866</v>
      </c>
      <c r="W49">
        <v>92212.796692476593</v>
      </c>
      <c r="X49">
        <v>4119.6421634833896</v>
      </c>
      <c r="Y49">
        <v>8.2384419674960192</v>
      </c>
      <c r="Z49">
        <v>1.02001647577375</v>
      </c>
      <c r="AA49">
        <v>0.209805627794379</v>
      </c>
      <c r="AB49">
        <v>5.2579500544120999E-2</v>
      </c>
      <c r="AC49">
        <v>62085.745524042002</v>
      </c>
      <c r="AD49">
        <v>4574.0871728808597</v>
      </c>
      <c r="AE49">
        <v>73.470528615234002</v>
      </c>
      <c r="AF49">
        <v>2.50752555499608</v>
      </c>
      <c r="AG49">
        <v>24.616785915593301</v>
      </c>
      <c r="AH49">
        <v>6.1025662037690802</v>
      </c>
      <c r="AI49">
        <v>5.30199972336304</v>
      </c>
      <c r="AJ49">
        <v>0.63683950763428898</v>
      </c>
      <c r="AK49">
        <v>6.0063347642251204</v>
      </c>
      <c r="AL49">
        <v>0.67175365161361</v>
      </c>
      <c r="AM49">
        <v>4.1845117006683203</v>
      </c>
      <c r="AN49">
        <v>0.213571662020477</v>
      </c>
      <c r="AO49">
        <v>1.39130348419864</v>
      </c>
      <c r="AP49">
        <v>5.7842029567899002E-2</v>
      </c>
      <c r="AQ49">
        <v>2.3087247028001601</v>
      </c>
      <c r="AR49">
        <v>0.16722135987047601</v>
      </c>
      <c r="AS49">
        <v>0.35575193474116001</v>
      </c>
      <c r="AT49">
        <v>2.4526710369548E-2</v>
      </c>
      <c r="AU49">
        <v>7.3805831701092006E-2</v>
      </c>
      <c r="AV49">
        <v>7.8951904143560007E-3</v>
      </c>
    </row>
    <row r="50" spans="1:48" x14ac:dyDescent="0.25">
      <c r="A50" s="88" t="s">
        <v>141</v>
      </c>
      <c r="B50" s="88">
        <v>2187.5683683061002</v>
      </c>
      <c r="C50" s="88">
        <v>1110.7360623633899</v>
      </c>
      <c r="D50" s="68">
        <f t="shared" si="14"/>
        <v>2259.2196988935116</v>
      </c>
      <c r="E50" s="69">
        <f t="shared" si="15"/>
        <v>1110.7360623633899</v>
      </c>
      <c r="F50" s="96">
        <v>74.7828707874706</v>
      </c>
      <c r="G50" s="96">
        <v>37.953143460482501</v>
      </c>
      <c r="H50" s="97">
        <v>0.99953126138835779</v>
      </c>
      <c r="I50">
        <v>29.208273066946798</v>
      </c>
      <c r="J50">
        <v>2.0802771625374299</v>
      </c>
      <c r="K50" s="73">
        <f t="shared" si="16"/>
        <v>30.164957054395249</v>
      </c>
      <c r="L50" s="74">
        <f t="shared" si="17"/>
        <v>2.0802771625374299</v>
      </c>
      <c r="M50" s="78">
        <v>1.361590082547E-2</v>
      </c>
      <c r="N50" s="78">
        <v>6.8444286307119996E-3</v>
      </c>
      <c r="O50" s="78">
        <v>0.14168520450970504</v>
      </c>
      <c r="W50">
        <v>107642.655065913</v>
      </c>
      <c r="X50">
        <v>4960.3642415361101</v>
      </c>
      <c r="Y50">
        <v>0.80060529297957805</v>
      </c>
      <c r="Z50">
        <v>0.22144738693166499</v>
      </c>
      <c r="AA50">
        <v>5.2550115377949999E-3</v>
      </c>
      <c r="AB50">
        <v>1.0096031032467E-2</v>
      </c>
      <c r="AC50">
        <v>28170.283584148601</v>
      </c>
      <c r="AD50">
        <v>3162.2432193074701</v>
      </c>
      <c r="AE50">
        <v>232.34139680445199</v>
      </c>
      <c r="AF50">
        <v>20.4484818196483</v>
      </c>
      <c r="AG50">
        <v>20.0234805461745</v>
      </c>
      <c r="AH50">
        <v>5.7727300586410504</v>
      </c>
      <c r="AI50">
        <v>4.7535132059179997E-3</v>
      </c>
      <c r="AJ50">
        <v>3.8610016306619998E-3</v>
      </c>
      <c r="AK50">
        <v>73.593842860699397</v>
      </c>
      <c r="AL50">
        <v>3.7348127046935198</v>
      </c>
      <c r="AM50">
        <v>28.315032719361302</v>
      </c>
      <c r="AN50">
        <v>1.3251640850792299</v>
      </c>
      <c r="AO50">
        <v>4.5123401521590596</v>
      </c>
      <c r="AP50">
        <v>0.19323809584203</v>
      </c>
      <c r="AQ50">
        <v>3.3937736758376098</v>
      </c>
      <c r="AR50">
        <v>0.16887940876198601</v>
      </c>
      <c r="AS50">
        <v>0.65052640539003703</v>
      </c>
      <c r="AT50">
        <v>2.8573222621891999E-2</v>
      </c>
      <c r="AU50">
        <v>4.1409760677000002E-5</v>
      </c>
      <c r="AV50">
        <v>2.0697348458999999E-5</v>
      </c>
    </row>
    <row r="51" spans="1:48" s="101" customFormat="1" x14ac:dyDescent="0.25">
      <c r="A51" s="101" t="s">
        <v>142</v>
      </c>
      <c r="B51" s="101" t="s">
        <v>37</v>
      </c>
      <c r="C51" s="101">
        <v>111592.192340309</v>
      </c>
      <c r="D51" s="102" t="str">
        <f t="shared" si="14"/>
        <v>&lt; DL</v>
      </c>
      <c r="E51" s="103">
        <f t="shared" si="15"/>
        <v>111592.192340309</v>
      </c>
      <c r="F51" s="104" t="s">
        <v>37</v>
      </c>
      <c r="G51" s="104">
        <v>3653.8772269226401</v>
      </c>
      <c r="H51" s="105" t="e">
        <v>#VALUE!</v>
      </c>
      <c r="I51" s="101">
        <v>30.6066381905752</v>
      </c>
      <c r="J51" s="101">
        <v>1.7565239075680701</v>
      </c>
      <c r="K51" s="106">
        <f t="shared" si="16"/>
        <v>31.609124047901936</v>
      </c>
      <c r="L51" s="107">
        <f t="shared" si="17"/>
        <v>1.7565239075680701</v>
      </c>
      <c r="M51" s="108" t="s">
        <v>37</v>
      </c>
      <c r="N51" s="108">
        <v>1.105025228441E-3</v>
      </c>
      <c r="O51" s="108" t="e">
        <v>#VALUE!</v>
      </c>
      <c r="W51" s="101">
        <v>115461.13665723</v>
      </c>
      <c r="X51" s="101">
        <v>5380.1378631095504</v>
      </c>
      <c r="Y51" s="101">
        <v>0.12534290796328801</v>
      </c>
      <c r="Z51" s="101">
        <v>1.4359098946784001E-2</v>
      </c>
      <c r="AA51" s="101" t="s">
        <v>455</v>
      </c>
      <c r="AB51" s="101">
        <v>1.1156386663894E-2</v>
      </c>
      <c r="AC51" s="101">
        <v>17721.7343999603</v>
      </c>
      <c r="AD51" s="101">
        <v>1986.27037747844</v>
      </c>
      <c r="AE51" s="101">
        <v>305.369656435823</v>
      </c>
      <c r="AF51" s="101">
        <v>26.7228713344415</v>
      </c>
      <c r="AG51" s="101">
        <v>52.601560435486803</v>
      </c>
      <c r="AH51" s="101">
        <v>15.0371078465572</v>
      </c>
      <c r="AI51" s="101" t="s">
        <v>452</v>
      </c>
      <c r="AJ51" s="101">
        <v>1.7962185928929999E-3</v>
      </c>
      <c r="AK51" s="101">
        <v>337.10832253822002</v>
      </c>
      <c r="AL51" s="101">
        <v>15.4479209770809</v>
      </c>
      <c r="AM51" s="101">
        <v>117.353057809006</v>
      </c>
      <c r="AN51" s="101">
        <v>4.8567838473109104</v>
      </c>
      <c r="AO51" s="101">
        <v>14.692938371966701</v>
      </c>
      <c r="AP51" s="101">
        <v>0.57138241301974901</v>
      </c>
      <c r="AQ51" s="101">
        <v>8.3603197777189102</v>
      </c>
      <c r="AR51" s="101">
        <v>0.40232041361714799</v>
      </c>
      <c r="AS51" s="101">
        <v>1.42979497235349</v>
      </c>
      <c r="AT51" s="101">
        <v>6.0987488077883997E-2</v>
      </c>
      <c r="AU51" s="101" t="s">
        <v>446</v>
      </c>
      <c r="AV51" s="101">
        <v>7.0629640090000002E-6</v>
      </c>
    </row>
    <row r="52" spans="1:48" x14ac:dyDescent="0.25">
      <c r="A52" s="88" t="s">
        <v>143</v>
      </c>
      <c r="B52" s="88">
        <v>32.329154251826502</v>
      </c>
      <c r="C52" s="88">
        <v>4.4864256552080404</v>
      </c>
      <c r="D52" s="68">
        <f t="shared" si="14"/>
        <v>33.388059176797015</v>
      </c>
      <c r="E52" s="69">
        <f t="shared" si="15"/>
        <v>4.4864256552080404</v>
      </c>
      <c r="F52" s="96">
        <v>1.20190500506163</v>
      </c>
      <c r="G52" s="96">
        <v>0.18823252274509999</v>
      </c>
      <c r="H52" s="97">
        <v>0.88609770745564387</v>
      </c>
      <c r="I52">
        <v>26.823883088696999</v>
      </c>
      <c r="J52">
        <v>4.7736320575938196</v>
      </c>
      <c r="K52" s="73">
        <f t="shared" si="16"/>
        <v>27.702469076075552</v>
      </c>
      <c r="L52" s="74">
        <f t="shared" si="17"/>
        <v>4.7736320575938196</v>
      </c>
      <c r="M52" s="78">
        <v>0.82359896144719302</v>
      </c>
      <c r="N52" s="78">
        <v>0.113231132601585</v>
      </c>
      <c r="O52" s="78">
        <v>0.77254318772671859</v>
      </c>
      <c r="W52">
        <v>105837.029826239</v>
      </c>
      <c r="X52">
        <v>4884.0989235797597</v>
      </c>
      <c r="Y52">
        <v>0.817843727348603</v>
      </c>
      <c r="Z52">
        <v>5.6484462019025003E-2</v>
      </c>
      <c r="AA52">
        <v>1.9247987148145001E-2</v>
      </c>
      <c r="AB52">
        <v>1.9254931642427E-2</v>
      </c>
      <c r="AC52">
        <v>51948.7537824721</v>
      </c>
      <c r="AD52">
        <v>5856.0041974593396</v>
      </c>
      <c r="AE52">
        <v>148.15676532671401</v>
      </c>
      <c r="AF52">
        <v>15.9089450955298</v>
      </c>
      <c r="AG52">
        <v>9.7851400449645496</v>
      </c>
      <c r="AH52">
        <v>2.8504390227227501</v>
      </c>
      <c r="AI52">
        <v>8.2428459380892993E-2</v>
      </c>
      <c r="AJ52">
        <v>1.642574691682E-2</v>
      </c>
      <c r="AK52">
        <v>23.3284540949107</v>
      </c>
      <c r="AL52">
        <v>1.54779714008237</v>
      </c>
      <c r="AM52">
        <v>11.588912165074801</v>
      </c>
      <c r="AN52">
        <v>0.75775470844108195</v>
      </c>
      <c r="AO52">
        <v>2.2203476759481902</v>
      </c>
      <c r="AP52">
        <v>0.13267494886419301</v>
      </c>
      <c r="AQ52">
        <v>1.5782228946814401</v>
      </c>
      <c r="AR52">
        <v>8.9293019918098002E-2</v>
      </c>
      <c r="AS52">
        <v>0.28358598296363502</v>
      </c>
      <c r="AT52">
        <v>1.6646794090581001E-2</v>
      </c>
      <c r="AU52">
        <v>1.1890158886929999E-3</v>
      </c>
      <c r="AV52">
        <v>1.22706655596E-4</v>
      </c>
    </row>
    <row r="53" spans="1:48" x14ac:dyDescent="0.25">
      <c r="A53" s="88" t="s">
        <v>144</v>
      </c>
      <c r="B53" s="88">
        <v>23.8996945963436</v>
      </c>
      <c r="C53" s="88">
        <v>2.1492559626059902</v>
      </c>
      <c r="D53" s="68">
        <f t="shared" si="14"/>
        <v>24.682502093138215</v>
      </c>
      <c r="E53" s="69">
        <f t="shared" si="15"/>
        <v>2.1492559626059902</v>
      </c>
      <c r="F53" s="96">
        <v>1.0210192365436299</v>
      </c>
      <c r="G53" s="96">
        <v>0.139325997651918</v>
      </c>
      <c r="H53" s="97">
        <v>0.65901841745799694</v>
      </c>
      <c r="I53">
        <v>23.167084073330201</v>
      </c>
      <c r="J53">
        <v>5.8390777207407103</v>
      </c>
      <c r="K53" s="73">
        <f t="shared" si="16"/>
        <v>23.925895740080474</v>
      </c>
      <c r="L53" s="74">
        <f t="shared" si="17"/>
        <v>5.8390777207407103</v>
      </c>
      <c r="M53" s="78">
        <v>0.96664309787968705</v>
      </c>
      <c r="N53" s="78">
        <v>0.13401022081108399</v>
      </c>
      <c r="O53" s="78">
        <v>0.55004584356236685</v>
      </c>
      <c r="W53">
        <v>106863.377980843</v>
      </c>
      <c r="X53">
        <v>5116.3170815942403</v>
      </c>
      <c r="Y53">
        <v>173.58113773358701</v>
      </c>
      <c r="Z53">
        <v>16.8173128499445</v>
      </c>
      <c r="AA53">
        <v>0.56870819702880804</v>
      </c>
      <c r="AB53">
        <v>0.111529018419241</v>
      </c>
      <c r="AC53">
        <v>46813.307394670803</v>
      </c>
      <c r="AD53">
        <v>5385.4528246692798</v>
      </c>
      <c r="AE53">
        <v>267.61795718526201</v>
      </c>
      <c r="AF53">
        <v>23.434910207419001</v>
      </c>
      <c r="AG53">
        <v>10.1117860815299</v>
      </c>
      <c r="AH53">
        <v>2.9347062584065</v>
      </c>
      <c r="AI53">
        <v>4.3768433177054998E-2</v>
      </c>
      <c r="AJ53">
        <v>1.0183104182401001E-2</v>
      </c>
      <c r="AK53">
        <v>27.236091814624999</v>
      </c>
      <c r="AL53">
        <v>1.2804415934348501</v>
      </c>
      <c r="AM53">
        <v>13.124671256985399</v>
      </c>
      <c r="AN53">
        <v>0.60971548258685304</v>
      </c>
      <c r="AO53">
        <v>2.4201161073203799</v>
      </c>
      <c r="AP53">
        <v>0.11422206632597399</v>
      </c>
      <c r="AQ53">
        <v>1.0241794952324701</v>
      </c>
      <c r="AR53">
        <v>6.0370051466106002E-2</v>
      </c>
      <c r="AS53">
        <v>0.16472300689583899</v>
      </c>
      <c r="AT53">
        <v>8.8789673867450004E-3</v>
      </c>
      <c r="AU53">
        <v>9.42733401263E-4</v>
      </c>
      <c r="AV53">
        <v>9.4441292282999994E-5</v>
      </c>
    </row>
    <row r="54" spans="1:48" x14ac:dyDescent="0.25">
      <c r="A54" s="88" t="s">
        <v>145</v>
      </c>
      <c r="B54" s="88">
        <v>89.024411180260202</v>
      </c>
      <c r="C54" s="88">
        <v>13.462500246834599</v>
      </c>
      <c r="D54" s="68">
        <f t="shared" si="14"/>
        <v>91.940305196759297</v>
      </c>
      <c r="E54" s="69">
        <f t="shared" si="15"/>
        <v>13.462500246834599</v>
      </c>
      <c r="F54" s="96">
        <v>2.4795900618731199</v>
      </c>
      <c r="G54" s="96">
        <v>0.46802237064218599</v>
      </c>
      <c r="H54" s="97">
        <v>0.8011796125488817</v>
      </c>
      <c r="I54">
        <v>36.0517867077929</v>
      </c>
      <c r="J54">
        <v>10.791100993833499</v>
      </c>
      <c r="K54" s="73">
        <f t="shared" si="16"/>
        <v>37.232622253365868</v>
      </c>
      <c r="L54" s="74">
        <f t="shared" si="17"/>
        <v>10.791100993833499</v>
      </c>
      <c r="M54" s="78">
        <v>0.40508619356866399</v>
      </c>
      <c r="N54" s="78">
        <v>7.6928184600737998E-2</v>
      </c>
      <c r="O54" s="78">
        <v>0.63445244910658571</v>
      </c>
      <c r="W54">
        <v>92984.719410099002</v>
      </c>
      <c r="X54">
        <v>4153.88168803997</v>
      </c>
      <c r="Y54">
        <v>3.0504498705116401</v>
      </c>
      <c r="Z54">
        <v>0.194023212383055</v>
      </c>
      <c r="AA54">
        <v>1.7504774939786999E-2</v>
      </c>
      <c r="AB54">
        <v>1.4633816501481E-2</v>
      </c>
      <c r="AC54">
        <v>57018.320859993102</v>
      </c>
      <c r="AD54">
        <v>4199.4505514273797</v>
      </c>
      <c r="AE54">
        <v>65.269527456395394</v>
      </c>
      <c r="AF54">
        <v>2.30142363912341</v>
      </c>
      <c r="AG54">
        <v>13.479556763852701</v>
      </c>
      <c r="AH54">
        <v>3.2124582628401899</v>
      </c>
      <c r="AI54">
        <v>1.9836939871221999E-2</v>
      </c>
      <c r="AJ54">
        <v>6.3686275723830003E-3</v>
      </c>
      <c r="AK54">
        <v>3.9941635822339201</v>
      </c>
      <c r="AL54">
        <v>0.16376331347377701</v>
      </c>
      <c r="AM54">
        <v>3.41190325812132</v>
      </c>
      <c r="AN54">
        <v>0.135451848471459</v>
      </c>
      <c r="AO54">
        <v>1.17963102892423</v>
      </c>
      <c r="AP54">
        <v>4.6640670881687003E-2</v>
      </c>
      <c r="AQ54">
        <v>1.19553127725548</v>
      </c>
      <c r="AR54">
        <v>4.5756807335462002E-2</v>
      </c>
      <c r="AS54">
        <v>0.19298426546169101</v>
      </c>
      <c r="AT54">
        <v>7.8162441639019996E-3</v>
      </c>
      <c r="AU54">
        <v>2.9784089711599998E-4</v>
      </c>
      <c r="AV54">
        <v>4.5989341300999998E-5</v>
      </c>
    </row>
    <row r="55" spans="1:48" x14ac:dyDescent="0.25">
      <c r="A55" s="88" t="s">
        <v>146</v>
      </c>
      <c r="B55" s="88">
        <v>1.9769545790970999</v>
      </c>
      <c r="C55" s="88">
        <v>0.28836039214352999</v>
      </c>
      <c r="D55" s="68">
        <f t="shared" si="14"/>
        <v>2.0417074929513386</v>
      </c>
      <c r="E55" s="69">
        <f t="shared" si="15"/>
        <v>0.28836039214352999</v>
      </c>
      <c r="F55" s="96">
        <v>0.33890589476671601</v>
      </c>
      <c r="G55" s="96">
        <v>2.2377758370440998E-2</v>
      </c>
      <c r="H55" s="97">
        <v>0.45268754039407466</v>
      </c>
      <c r="I55">
        <v>5.7990770012986896</v>
      </c>
      <c r="J55">
        <v>0.74019133281451999</v>
      </c>
      <c r="K55" s="73">
        <f t="shared" si="16"/>
        <v>5.9890192172046772</v>
      </c>
      <c r="L55" s="74">
        <f t="shared" si="17"/>
        <v>0.74019133281451999</v>
      </c>
      <c r="M55" s="78">
        <v>2.9414689018448601</v>
      </c>
      <c r="N55" s="78">
        <v>0.16696768889307601</v>
      </c>
      <c r="O55" s="78">
        <v>0.44471630698990217</v>
      </c>
      <c r="W55">
        <v>92925.583530012504</v>
      </c>
      <c r="X55">
        <v>4153.3220281911999</v>
      </c>
      <c r="Y55">
        <v>2.7206296901913798</v>
      </c>
      <c r="Z55">
        <v>0.14630653658745099</v>
      </c>
      <c r="AA55">
        <v>0.13068128055294101</v>
      </c>
      <c r="AB55">
        <v>4.0317746925281998E-2</v>
      </c>
      <c r="AC55">
        <v>57429.041142504699</v>
      </c>
      <c r="AD55">
        <v>4222.9949350964698</v>
      </c>
      <c r="AE55">
        <v>62.917219011184301</v>
      </c>
      <c r="AF55">
        <v>2.2206131498073902</v>
      </c>
      <c r="AG55">
        <v>14.097485181811599</v>
      </c>
      <c r="AH55">
        <v>3.3946185628613201</v>
      </c>
      <c r="AI55">
        <v>1.1097360812509101</v>
      </c>
      <c r="AJ55">
        <v>0.17231528084431599</v>
      </c>
      <c r="AK55">
        <v>5.3812200013174296</v>
      </c>
      <c r="AL55">
        <v>0.36938768879239697</v>
      </c>
      <c r="AM55">
        <v>4.0231937309881101</v>
      </c>
      <c r="AN55">
        <v>0.221515784871851</v>
      </c>
      <c r="AO55">
        <v>1.2592934836029801</v>
      </c>
      <c r="AP55">
        <v>5.2422377611593997E-2</v>
      </c>
      <c r="AQ55">
        <v>1.32099686354972</v>
      </c>
      <c r="AR55">
        <v>6.3706005976505997E-2</v>
      </c>
      <c r="AS55">
        <v>0.20902820816304399</v>
      </c>
      <c r="AT55">
        <v>9.5449576850420003E-3</v>
      </c>
      <c r="AU55">
        <v>1.4550577418952E-2</v>
      </c>
      <c r="AV55">
        <v>2.1829136841830001E-3</v>
      </c>
    </row>
    <row r="56" spans="1:48" x14ac:dyDescent="0.25">
      <c r="A56" s="88" t="s">
        <v>147</v>
      </c>
      <c r="B56" s="88">
        <v>0.87782527927291598</v>
      </c>
      <c r="C56" s="88">
        <v>4.6927110185562997E-2</v>
      </c>
      <c r="D56" s="68">
        <f t="shared" si="14"/>
        <v>0.90657745460806838</v>
      </c>
      <c r="E56" s="69">
        <f t="shared" si="15"/>
        <v>4.6927110185562997E-2</v>
      </c>
      <c r="F56" s="96">
        <v>0.314580738758034</v>
      </c>
      <c r="G56" s="96">
        <v>1.3409429770041999E-2</v>
      </c>
      <c r="H56" s="97">
        <v>0.79737470525813725</v>
      </c>
      <c r="I56">
        <v>2.7970879851614598</v>
      </c>
      <c r="J56">
        <v>0.183076574752076</v>
      </c>
      <c r="K56" s="73">
        <f t="shared" si="16"/>
        <v>2.8887034422189539</v>
      </c>
      <c r="L56" s="74">
        <f t="shared" si="17"/>
        <v>0.183076574752076</v>
      </c>
      <c r="M56" s="78">
        <v>3.18494206036695</v>
      </c>
      <c r="N56" s="78">
        <v>0.13598329464231099</v>
      </c>
      <c r="O56" s="78">
        <v>0.65231501058812202</v>
      </c>
      <c r="W56">
        <v>96573.660774256598</v>
      </c>
      <c r="X56">
        <v>4394.7428090687699</v>
      </c>
      <c r="Y56">
        <v>4.8484770090945801</v>
      </c>
      <c r="Z56">
        <v>0.847198914213393</v>
      </c>
      <c r="AA56">
        <v>0.625185731730454</v>
      </c>
      <c r="AB56">
        <v>0.126129427061896</v>
      </c>
      <c r="AC56">
        <v>55381.890722126504</v>
      </c>
      <c r="AD56">
        <v>4130.2948438605599</v>
      </c>
      <c r="AE56">
        <v>55.379670116310699</v>
      </c>
      <c r="AF56">
        <v>1.9469379263686699</v>
      </c>
      <c r="AG56">
        <v>13.1865762495807</v>
      </c>
      <c r="AH56">
        <v>3.2427711427046599</v>
      </c>
      <c r="AI56">
        <v>2.79373716483666</v>
      </c>
      <c r="AJ56">
        <v>0.29655730656275398</v>
      </c>
      <c r="AK56">
        <v>5.6597659389066903</v>
      </c>
      <c r="AL56">
        <v>0.354194996828752</v>
      </c>
      <c r="AM56">
        <v>3.7044631185909802</v>
      </c>
      <c r="AN56">
        <v>0.15271038590542499</v>
      </c>
      <c r="AO56">
        <v>1.1107014802812401</v>
      </c>
      <c r="AP56">
        <v>4.8120831185535999E-2</v>
      </c>
      <c r="AQ56">
        <v>1.5364085678227799</v>
      </c>
      <c r="AR56">
        <v>6.6799911007938001E-2</v>
      </c>
      <c r="AS56">
        <v>0.264671112355229</v>
      </c>
      <c r="AT56">
        <v>1.1281686896444E-2</v>
      </c>
      <c r="AU56">
        <v>4.1354236873705999E-2</v>
      </c>
      <c r="AV56">
        <v>3.1596852835310001E-3</v>
      </c>
    </row>
    <row r="57" spans="1:48" x14ac:dyDescent="0.25">
      <c r="A57" s="88" t="s">
        <v>148</v>
      </c>
      <c r="B57" s="88">
        <v>1.2114957855481501</v>
      </c>
      <c r="C57" s="88">
        <v>0.103466410860165</v>
      </c>
      <c r="D57" s="68">
        <f t="shared" si="14"/>
        <v>1.2511769613656547</v>
      </c>
      <c r="E57" s="69">
        <f t="shared" si="15"/>
        <v>0.103466410860165</v>
      </c>
      <c r="F57" s="96">
        <v>0.31294681820284398</v>
      </c>
      <c r="G57" s="96">
        <v>1.7291682508043998E-2</v>
      </c>
      <c r="H57" s="97">
        <v>0.64697758736767597</v>
      </c>
      <c r="I57">
        <v>3.8689617817268198</v>
      </c>
      <c r="J57">
        <v>0.30134187826841802</v>
      </c>
      <c r="K57" s="73">
        <f t="shared" si="16"/>
        <v>3.9956852540849543</v>
      </c>
      <c r="L57" s="74">
        <f t="shared" si="17"/>
        <v>0.30134187826841802</v>
      </c>
      <c r="M57" s="78">
        <v>3.19274579691823</v>
      </c>
      <c r="N57" s="78">
        <v>0.16836423883309401</v>
      </c>
      <c r="O57" s="78">
        <v>0.67704955692242874</v>
      </c>
      <c r="W57">
        <v>95027.454640960597</v>
      </c>
      <c r="X57">
        <v>4253.1959446336004</v>
      </c>
      <c r="Y57">
        <v>374.93087750269399</v>
      </c>
      <c r="Z57">
        <v>20.935713976390101</v>
      </c>
      <c r="AA57">
        <v>114.585441908338</v>
      </c>
      <c r="AB57">
        <v>32.353625004393798</v>
      </c>
      <c r="AC57">
        <v>52830.300441314299</v>
      </c>
      <c r="AD57">
        <v>3949.1274000493199</v>
      </c>
      <c r="AE57">
        <v>72.103430754240506</v>
      </c>
      <c r="AF57">
        <v>2.77089590914593</v>
      </c>
      <c r="AG57">
        <v>11.0295902779625</v>
      </c>
      <c r="AH57">
        <v>2.6651742530698401</v>
      </c>
      <c r="AI57">
        <v>1.00869071645541</v>
      </c>
      <c r="AJ57">
        <v>0.123300829051373</v>
      </c>
      <c r="AK57">
        <v>6.18960902921095</v>
      </c>
      <c r="AL57">
        <v>0.40580667364671003</v>
      </c>
      <c r="AM57">
        <v>3.9637370143156501</v>
      </c>
      <c r="AN57">
        <v>0.190924416454295</v>
      </c>
      <c r="AO57">
        <v>1.19074322753337</v>
      </c>
      <c r="AP57">
        <v>4.8696133058122003E-2</v>
      </c>
      <c r="AQ57">
        <v>1.1149079240891899</v>
      </c>
      <c r="AR57">
        <v>4.2868793803972002E-2</v>
      </c>
      <c r="AS57">
        <v>0.18566059159374099</v>
      </c>
      <c r="AT57">
        <v>7.5369864543240002E-3</v>
      </c>
      <c r="AU57">
        <v>2.0884009293166E-2</v>
      </c>
      <c r="AV57">
        <v>1.7453002162020001E-3</v>
      </c>
    </row>
    <row r="58" spans="1:48" x14ac:dyDescent="0.25">
      <c r="A58" s="88" t="s">
        <v>149</v>
      </c>
      <c r="B58" s="88">
        <v>6.1951139701042601</v>
      </c>
      <c r="C58" s="88">
        <v>1.3222846345200201</v>
      </c>
      <c r="D58" s="68">
        <f t="shared" si="14"/>
        <v>6.3980279295168039</v>
      </c>
      <c r="E58" s="69">
        <f t="shared" si="15"/>
        <v>1.3222846345200201</v>
      </c>
      <c r="F58" s="96">
        <v>0.48469562813564698</v>
      </c>
      <c r="G58" s="96">
        <v>7.7360372235316999E-2</v>
      </c>
      <c r="H58" s="97">
        <v>0.74777991735337646</v>
      </c>
      <c r="I58">
        <v>12.7358549478455</v>
      </c>
      <c r="J58">
        <v>1.8433965295932999</v>
      </c>
      <c r="K58" s="73">
        <f t="shared" si="16"/>
        <v>13.153003488847672</v>
      </c>
      <c r="L58" s="74">
        <f t="shared" si="17"/>
        <v>1.8433965295932999</v>
      </c>
      <c r="M58" s="78">
        <v>2.0656664391784001</v>
      </c>
      <c r="N58" s="78">
        <v>0.28790634331429199</v>
      </c>
      <c r="O58" s="78">
        <v>0.96294255237790061</v>
      </c>
      <c r="W58">
        <v>94871.507533664</v>
      </c>
      <c r="X58">
        <v>4246.47568164933</v>
      </c>
      <c r="Y58">
        <v>2.1711311459362701</v>
      </c>
      <c r="Z58">
        <v>9.8572132186409006E-2</v>
      </c>
      <c r="AA58">
        <v>1.28458541253443</v>
      </c>
      <c r="AB58">
        <v>0.165661027601234</v>
      </c>
      <c r="AC58">
        <v>51449.756882814901</v>
      </c>
      <c r="AD58">
        <v>3786.5526698540202</v>
      </c>
      <c r="AE58">
        <v>75.633514542395105</v>
      </c>
      <c r="AF58">
        <v>2.52888946493084</v>
      </c>
      <c r="AG58">
        <v>13.2833904912865</v>
      </c>
      <c r="AH58">
        <v>3.2349106622742698</v>
      </c>
      <c r="AI58">
        <v>0.36758020538083103</v>
      </c>
      <c r="AJ58">
        <v>9.0393572500079997E-2</v>
      </c>
      <c r="AK58">
        <v>5.7409722954964604</v>
      </c>
      <c r="AL58">
        <v>0.22405974072187301</v>
      </c>
      <c r="AM58">
        <v>4.3753453943788596</v>
      </c>
      <c r="AN58">
        <v>0.168572551453956</v>
      </c>
      <c r="AO58">
        <v>1.34303291901543</v>
      </c>
      <c r="AP58">
        <v>5.3686391805941001E-2</v>
      </c>
      <c r="AQ58">
        <v>1.37018274646891</v>
      </c>
      <c r="AR58">
        <v>5.6333183084994999E-2</v>
      </c>
      <c r="AS58">
        <v>0.240958205619451</v>
      </c>
      <c r="AT58">
        <v>1.0101526793759001E-2</v>
      </c>
      <c r="AU58">
        <v>5.3570186814370004E-3</v>
      </c>
      <c r="AV58">
        <v>1.075501272332E-3</v>
      </c>
    </row>
    <row r="59" spans="1:48" x14ac:dyDescent="0.25">
      <c r="A59" s="88" t="s">
        <v>150</v>
      </c>
      <c r="B59" s="88">
        <v>105.70988482511601</v>
      </c>
      <c r="C59" s="88">
        <v>15.8808406488036</v>
      </c>
      <c r="D59" s="68">
        <f t="shared" si="14"/>
        <v>109.17229268111664</v>
      </c>
      <c r="E59" s="69">
        <f t="shared" si="15"/>
        <v>15.8808406488036</v>
      </c>
      <c r="F59" s="96">
        <v>3.5905024209537202</v>
      </c>
      <c r="G59" s="96">
        <v>0.63884807142831701</v>
      </c>
      <c r="H59" s="97">
        <v>0.84433642276002752</v>
      </c>
      <c r="I59">
        <v>29.852407594053101</v>
      </c>
      <c r="J59">
        <v>5.0347766711856696</v>
      </c>
      <c r="K59" s="73">
        <f t="shared" si="16"/>
        <v>30.83018948025212</v>
      </c>
      <c r="L59" s="74">
        <f t="shared" si="17"/>
        <v>5.0347766711856696</v>
      </c>
      <c r="M59" s="78">
        <v>0.282391719999044</v>
      </c>
      <c r="N59" s="78">
        <v>5.0342121277811999E-2</v>
      </c>
      <c r="O59" s="78">
        <v>0.94606569638087123</v>
      </c>
      <c r="W59">
        <v>91087.210520549896</v>
      </c>
      <c r="X59">
        <v>4065.9426417938498</v>
      </c>
      <c r="Y59">
        <v>2.3898496573191599</v>
      </c>
      <c r="Z59">
        <v>0.13510933770692801</v>
      </c>
      <c r="AA59">
        <v>3.2144375180925E-2</v>
      </c>
      <c r="AB59">
        <v>1.9702788578377001E-2</v>
      </c>
      <c r="AC59">
        <v>59633.640293439697</v>
      </c>
      <c r="AD59">
        <v>4385.8157600107697</v>
      </c>
      <c r="AE59">
        <v>109.26921405059301</v>
      </c>
      <c r="AF59">
        <v>3.6196138568054601</v>
      </c>
      <c r="AG59">
        <v>17.015404706534198</v>
      </c>
      <c r="AH59">
        <v>4.0605793655919902</v>
      </c>
      <c r="AI59">
        <v>2.5031991967852999E-2</v>
      </c>
      <c r="AJ59">
        <v>7.1359212642860001E-3</v>
      </c>
      <c r="AK59">
        <v>6.0311525637972503</v>
      </c>
      <c r="AL59">
        <v>0.29194990899775303</v>
      </c>
      <c r="AM59">
        <v>5.3431407926466798</v>
      </c>
      <c r="AN59">
        <v>0.24359202928738</v>
      </c>
      <c r="AO59">
        <v>1.7285820711754001</v>
      </c>
      <c r="AP59">
        <v>7.5760378722028995E-2</v>
      </c>
      <c r="AQ59">
        <v>1.3740740577086801</v>
      </c>
      <c r="AR59">
        <v>5.5664842326074E-2</v>
      </c>
      <c r="AS59">
        <v>0.22954430946125201</v>
      </c>
      <c r="AT59">
        <v>9.3422912677309997E-3</v>
      </c>
      <c r="AU59">
        <v>2.9666060001200001E-4</v>
      </c>
      <c r="AV59">
        <v>4.5648681263E-5</v>
      </c>
    </row>
    <row r="60" spans="1:48" x14ac:dyDescent="0.25">
      <c r="A60" s="88" t="s">
        <v>151</v>
      </c>
      <c r="B60" s="88">
        <v>91.905778283770104</v>
      </c>
      <c r="C60" s="88">
        <v>19.684052024029999</v>
      </c>
      <c r="D60" s="68">
        <f t="shared" si="14"/>
        <v>94.916048224637294</v>
      </c>
      <c r="E60" s="69">
        <f t="shared" si="15"/>
        <v>19.684052024029999</v>
      </c>
      <c r="F60" s="96">
        <v>3.34411316381521</v>
      </c>
      <c r="G60" s="96">
        <v>0.86075330259341198</v>
      </c>
      <c r="H60" s="97">
        <v>0.83209699718241903</v>
      </c>
      <c r="I60">
        <v>27.667143253055901</v>
      </c>
      <c r="J60">
        <v>4.1552827315619103</v>
      </c>
      <c r="K60" s="73">
        <f t="shared" si="16"/>
        <v>28.573349274479128</v>
      </c>
      <c r="L60" s="74">
        <f t="shared" si="17"/>
        <v>4.1552827315619103</v>
      </c>
      <c r="M60" s="78">
        <v>0.30275002953192998</v>
      </c>
      <c r="N60" s="78">
        <v>7.7454787556665003E-2</v>
      </c>
      <c r="O60" s="78">
        <v>0.58704607337023407</v>
      </c>
      <c r="W60">
        <v>94494.366180419194</v>
      </c>
      <c r="X60">
        <v>4227.0069860827798</v>
      </c>
      <c r="Y60">
        <v>2.0888948500211999</v>
      </c>
      <c r="Z60">
        <v>8.3768949346165994E-2</v>
      </c>
      <c r="AA60">
        <v>7.2488502823901999E-2</v>
      </c>
      <c r="AB60">
        <v>3.5335112606304002E-2</v>
      </c>
      <c r="AC60">
        <v>53005.913832468999</v>
      </c>
      <c r="AD60">
        <v>3905.6978466022902</v>
      </c>
      <c r="AE60">
        <v>51.923269900743698</v>
      </c>
      <c r="AF60">
        <v>1.9921875164703799</v>
      </c>
      <c r="AG60">
        <v>8.5161658291376394</v>
      </c>
      <c r="AH60">
        <v>2.0774148202563798</v>
      </c>
      <c r="AI60">
        <v>1.1976034020486999E-2</v>
      </c>
      <c r="AJ60">
        <v>5.8216627773639996E-3</v>
      </c>
      <c r="AK60">
        <v>2.8021561391727201</v>
      </c>
      <c r="AL60">
        <v>0.121277857048812</v>
      </c>
      <c r="AM60">
        <v>2.2586518726286702</v>
      </c>
      <c r="AN60">
        <v>9.5410098210766001E-2</v>
      </c>
      <c r="AO60">
        <v>0.75903995396822999</v>
      </c>
      <c r="AP60">
        <v>3.6770546571750003E-2</v>
      </c>
      <c r="AQ60">
        <v>0.85428894079276096</v>
      </c>
      <c r="AR60">
        <v>3.4591844019721998E-2</v>
      </c>
      <c r="AS60">
        <v>0.13937598592213099</v>
      </c>
      <c r="AT60">
        <v>5.6728217903960002E-3</v>
      </c>
      <c r="AU60">
        <v>2.0879783970899999E-4</v>
      </c>
      <c r="AV60">
        <v>4.5066751264000003E-5</v>
      </c>
    </row>
    <row r="61" spans="1:48" x14ac:dyDescent="0.25">
      <c r="A61" s="46"/>
      <c r="B61" s="81"/>
      <c r="C61" s="82"/>
      <c r="D61" s="83"/>
      <c r="E61" s="84"/>
      <c r="F61" s="40" t="s">
        <v>35</v>
      </c>
      <c r="G61" s="41"/>
      <c r="H61" s="42"/>
      <c r="I61" s="81" t="s">
        <v>8</v>
      </c>
      <c r="J61" s="82"/>
      <c r="K61" s="85" t="s">
        <v>9</v>
      </c>
      <c r="L61" s="86"/>
      <c r="M61" s="43" t="s">
        <v>35</v>
      </c>
      <c r="N61" s="44">
        <v>1488</v>
      </c>
      <c r="O61" s="44">
        <f>N61*SQRT(((78.1/N61)^2)+(($C$2/$B$2))^2)</f>
        <v>79.439862612439853</v>
      </c>
      <c r="P61" s="99"/>
      <c r="Q61" s="99"/>
      <c r="R61" s="99"/>
      <c r="S61" s="99"/>
      <c r="T61" s="100"/>
      <c r="U61" s="17"/>
      <c r="V61" s="18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48" x14ac:dyDescent="0.25">
      <c r="A62" s="88" t="s">
        <v>152</v>
      </c>
      <c r="B62" s="88">
        <v>31.385520787489298</v>
      </c>
      <c r="C62" s="88">
        <v>4.9729948031468796</v>
      </c>
      <c r="D62" s="68">
        <f t="shared" si="14"/>
        <v>32.413518064366997</v>
      </c>
      <c r="E62" s="69">
        <f t="shared" si="15"/>
        <v>4.9729948031468796</v>
      </c>
      <c r="F62" s="96">
        <v>0.98698675982123296</v>
      </c>
      <c r="G62" s="96">
        <v>0.150568491837967</v>
      </c>
      <c r="H62" s="97">
        <v>0.96279562375695427</v>
      </c>
      <c r="I62">
        <v>31.798367878709399</v>
      </c>
      <c r="J62">
        <v>2.6906025265218201</v>
      </c>
      <c r="K62" s="73">
        <f t="shared" si="16"/>
        <v>32.839887495662794</v>
      </c>
      <c r="L62" s="74">
        <f t="shared" si="17"/>
        <v>2.6906025265218201</v>
      </c>
      <c r="M62" s="78">
        <v>1.0136825287369899</v>
      </c>
      <c r="N62" s="78">
        <v>0.1272993215863</v>
      </c>
      <c r="O62" s="78">
        <v>0.67378383640360151</v>
      </c>
      <c r="P62" t="s">
        <v>168</v>
      </c>
      <c r="W62">
        <v>317129.49099608097</v>
      </c>
      <c r="X62">
        <v>23980.727425740599</v>
      </c>
      <c r="Y62">
        <v>19.199324084828099</v>
      </c>
      <c r="Z62">
        <v>1.9964078606601099</v>
      </c>
      <c r="AA62">
        <v>0.66746694202630796</v>
      </c>
      <c r="AB62">
        <v>0.23090747783534499</v>
      </c>
      <c r="AC62">
        <v>1488842.6072933399</v>
      </c>
      <c r="AD62">
        <v>189803.904037753</v>
      </c>
      <c r="AE62">
        <v>34.115383192834202</v>
      </c>
      <c r="AF62">
        <v>3.33529876565495</v>
      </c>
      <c r="AG62">
        <v>92.246495246917107</v>
      </c>
      <c r="AH62">
        <v>26.9022840439501</v>
      </c>
      <c r="AI62">
        <v>0.65534981370218104</v>
      </c>
      <c r="AJ62">
        <v>9.2471337739001E-2</v>
      </c>
      <c r="AK62">
        <v>27.359807310892801</v>
      </c>
      <c r="AL62">
        <v>1.64487267300725</v>
      </c>
      <c r="AM62">
        <v>13.785191767096499</v>
      </c>
      <c r="AN62">
        <v>0.75278829870335795</v>
      </c>
      <c r="AO62">
        <v>4.26077367512762</v>
      </c>
      <c r="AP62">
        <v>0.23701963237342899</v>
      </c>
      <c r="AQ62">
        <v>14.069765294407199</v>
      </c>
      <c r="AR62">
        <v>0.96407952741303904</v>
      </c>
      <c r="AS62">
        <v>2.2935610245287701</v>
      </c>
      <c r="AT62">
        <v>0.15128152645534601</v>
      </c>
      <c r="AU62">
        <v>1.0016128311498E-2</v>
      </c>
      <c r="AV62">
        <v>1.3460907085709999E-3</v>
      </c>
    </row>
    <row r="63" spans="1:48" x14ac:dyDescent="0.25">
      <c r="A63" s="88" t="s">
        <v>153</v>
      </c>
      <c r="B63" s="88">
        <v>33.582684065332998</v>
      </c>
      <c r="C63" s="88">
        <v>5.9586075448312696</v>
      </c>
      <c r="D63" s="68">
        <f t="shared" si="14"/>
        <v>34.682646943220554</v>
      </c>
      <c r="E63" s="69">
        <f t="shared" si="15"/>
        <v>5.9586075448312696</v>
      </c>
      <c r="F63" s="96">
        <v>1.3425025385607601</v>
      </c>
      <c r="G63" s="96">
        <v>0.21257478572392099</v>
      </c>
      <c r="H63" s="97">
        <v>0.89241581075300913</v>
      </c>
      <c r="I63">
        <v>25.167771898925</v>
      </c>
      <c r="J63">
        <v>3.0208328012463102</v>
      </c>
      <c r="K63" s="73">
        <f t="shared" si="16"/>
        <v>25.992113835206876</v>
      </c>
      <c r="L63" s="74">
        <f t="shared" si="17"/>
        <v>3.0208328012463102</v>
      </c>
      <c r="M63" s="78">
        <v>0.74663608830243899</v>
      </c>
      <c r="N63" s="78">
        <v>0.100566227278141</v>
      </c>
      <c r="O63" s="78">
        <v>0.89112522776910352</v>
      </c>
      <c r="W63">
        <v>786345.22770522605</v>
      </c>
      <c r="X63">
        <v>55109.3759922752</v>
      </c>
      <c r="Y63">
        <v>179.96533406750399</v>
      </c>
      <c r="Z63">
        <v>15.384348977448401</v>
      </c>
      <c r="AA63">
        <v>23.742714327532699</v>
      </c>
      <c r="AB63">
        <v>7.6180285142310904</v>
      </c>
      <c r="AC63">
        <v>39818739.4751748</v>
      </c>
      <c r="AD63">
        <v>5065227.9906778298</v>
      </c>
      <c r="AE63">
        <v>284.77299831711099</v>
      </c>
      <c r="AF63">
        <v>29.600628827087299</v>
      </c>
      <c r="AG63">
        <v>240.60686810083601</v>
      </c>
      <c r="AH63">
        <v>52.182319064854397</v>
      </c>
      <c r="AI63">
        <v>5.9732980261041604</v>
      </c>
      <c r="AJ63">
        <v>1.3423057595566299</v>
      </c>
      <c r="AK63">
        <v>53.088752967251502</v>
      </c>
      <c r="AL63">
        <v>5.7518555998965901</v>
      </c>
      <c r="AM63">
        <v>33.031588104413899</v>
      </c>
      <c r="AN63">
        <v>3.41357672461689</v>
      </c>
      <c r="AO63">
        <v>11.088113742567</v>
      </c>
      <c r="AP63">
        <v>1.2408615467850499</v>
      </c>
      <c r="AQ63">
        <v>37.481635875320002</v>
      </c>
      <c r="AR63">
        <v>2.5476487120597802</v>
      </c>
      <c r="AS63">
        <v>6.4072213540929903</v>
      </c>
      <c r="AT63">
        <v>0.41939587467055001</v>
      </c>
      <c r="AU63">
        <v>0.142883302188544</v>
      </c>
      <c r="AV63">
        <v>2.0492840445031999E-2</v>
      </c>
    </row>
    <row r="64" spans="1:48" x14ac:dyDescent="0.25">
      <c r="A64" s="88" t="s">
        <v>154</v>
      </c>
      <c r="B64" s="88">
        <v>5.5328997697259297</v>
      </c>
      <c r="C64" s="88">
        <v>0.247170273461157</v>
      </c>
      <c r="D64" s="68">
        <f t="shared" si="14"/>
        <v>5.7141236511146607</v>
      </c>
      <c r="E64" s="69">
        <f t="shared" si="15"/>
        <v>0.247170273461157</v>
      </c>
      <c r="F64" s="96">
        <v>0.41062182494357402</v>
      </c>
      <c r="G64" s="96">
        <v>3.2478952533381997E-2</v>
      </c>
      <c r="H64" s="97">
        <v>0.5647853844073556</v>
      </c>
      <c r="I64">
        <v>13.4168965238258</v>
      </c>
      <c r="J64">
        <v>0.95057135009311899</v>
      </c>
      <c r="K64" s="73">
        <f t="shared" si="16"/>
        <v>13.856351812270168</v>
      </c>
      <c r="L64" s="74">
        <f t="shared" si="17"/>
        <v>0.95057135009311899</v>
      </c>
      <c r="M64" s="78">
        <v>2.4293427808680899</v>
      </c>
      <c r="N64" s="78">
        <v>0.191839217312051</v>
      </c>
      <c r="O64" s="78">
        <v>0.89718923625912639</v>
      </c>
      <c r="W64">
        <v>678777.02676570602</v>
      </c>
      <c r="X64">
        <v>48781.253883826597</v>
      </c>
      <c r="Y64">
        <v>24.264192947479199</v>
      </c>
      <c r="Z64">
        <v>1.7356089831910699</v>
      </c>
      <c r="AA64">
        <v>0.94302502466542104</v>
      </c>
      <c r="AB64">
        <v>0.54373113658099304</v>
      </c>
      <c r="AC64">
        <v>5387357.9345258297</v>
      </c>
      <c r="AD64">
        <v>721572.45021688205</v>
      </c>
      <c r="AE64">
        <v>46.257210710249097</v>
      </c>
      <c r="AF64">
        <v>4.5899897501403002</v>
      </c>
      <c r="AG64">
        <v>122.923465107398</v>
      </c>
      <c r="AH64">
        <v>24.198986823270001</v>
      </c>
      <c r="AI64">
        <v>1.4063549930594099</v>
      </c>
      <c r="AJ64">
        <v>0.26352525939562199</v>
      </c>
      <c r="AK64">
        <v>49.949728334164</v>
      </c>
      <c r="AL64">
        <v>2.6194996795129</v>
      </c>
      <c r="AM64">
        <v>26.656377789049401</v>
      </c>
      <c r="AN64">
        <v>1.45516788395581</v>
      </c>
      <c r="AO64">
        <v>8.2992651741809507</v>
      </c>
      <c r="AP64">
        <v>0.50180841616984395</v>
      </c>
      <c r="AQ64">
        <v>14.6150533582219</v>
      </c>
      <c r="AR64">
        <v>0.87324084343028296</v>
      </c>
      <c r="AS64">
        <v>2.3056465474855199</v>
      </c>
      <c r="AT64">
        <v>0.13519537340850901</v>
      </c>
      <c r="AU64">
        <v>2.0538051685119001E-2</v>
      </c>
      <c r="AV64">
        <v>2.070076246535E-3</v>
      </c>
    </row>
    <row r="65" spans="1:48" x14ac:dyDescent="0.25">
      <c r="A65" s="88" t="s">
        <v>155</v>
      </c>
      <c r="B65" s="88">
        <v>7.2071116983883696</v>
      </c>
      <c r="C65" s="88">
        <v>0.61920312194746296</v>
      </c>
      <c r="D65" s="68">
        <f t="shared" si="14"/>
        <v>7.4431725001275568</v>
      </c>
      <c r="E65" s="69">
        <f t="shared" si="15"/>
        <v>0.61920312194746296</v>
      </c>
      <c r="F65" s="96">
        <v>0.46558632255794102</v>
      </c>
      <c r="G65" s="96">
        <v>3.6043918142881E-2</v>
      </c>
      <c r="H65" s="97">
        <v>0.90107283429502116</v>
      </c>
      <c r="I65">
        <v>15.5232744031197</v>
      </c>
      <c r="J65">
        <v>1.1376977685554801</v>
      </c>
      <c r="K65" s="73">
        <f t="shared" si="16"/>
        <v>16.031721719405539</v>
      </c>
      <c r="L65" s="74">
        <f t="shared" si="17"/>
        <v>1.1376977685554801</v>
      </c>
      <c r="M65" s="78">
        <v>2.1464120838728902</v>
      </c>
      <c r="N65" s="78">
        <v>0.13138051527533501</v>
      </c>
      <c r="O65" s="78">
        <v>0.83516884368923072</v>
      </c>
      <c r="W65">
        <v>741547.02273426298</v>
      </c>
      <c r="X65">
        <v>55040.079171567697</v>
      </c>
      <c r="Y65">
        <v>41.014664159556503</v>
      </c>
      <c r="Z65">
        <v>4.7116652506711096</v>
      </c>
      <c r="AA65">
        <v>4.3901861463264904</v>
      </c>
      <c r="AB65">
        <v>1.11539742249226</v>
      </c>
      <c r="AC65">
        <v>3404411.11586336</v>
      </c>
      <c r="AD65">
        <v>591757.70576238597</v>
      </c>
      <c r="AE65">
        <v>143.082319500605</v>
      </c>
      <c r="AF65">
        <v>46.899233525996202</v>
      </c>
      <c r="AG65">
        <v>206.674079952977</v>
      </c>
      <c r="AH65">
        <v>41.234906422287601</v>
      </c>
      <c r="AI65">
        <v>49.790304114375502</v>
      </c>
      <c r="AJ65">
        <v>7.1088550013765701</v>
      </c>
      <c r="AK65">
        <v>50.5267787428837</v>
      </c>
      <c r="AL65">
        <v>6.1247971452125496</v>
      </c>
      <c r="AM65">
        <v>28.023496533812899</v>
      </c>
      <c r="AN65">
        <v>2.7534227794143198</v>
      </c>
      <c r="AO65">
        <v>9.2027937653155707</v>
      </c>
      <c r="AP65">
        <v>0.77944304579194201</v>
      </c>
      <c r="AQ65">
        <v>23.895923250809101</v>
      </c>
      <c r="AR65">
        <v>1.6893819611831999</v>
      </c>
      <c r="AS65">
        <v>3.6888745767386801</v>
      </c>
      <c r="AT65">
        <v>0.264374334655543</v>
      </c>
      <c r="AU65">
        <v>0.80951419336205699</v>
      </c>
      <c r="AV65">
        <v>0.11041207442675401</v>
      </c>
    </row>
    <row r="66" spans="1:48" x14ac:dyDescent="0.25">
      <c r="A66" s="88" t="s">
        <v>156</v>
      </c>
      <c r="B66" s="88">
        <v>3.8257776532847201</v>
      </c>
      <c r="C66" s="88">
        <v>0.123872575568221</v>
      </c>
      <c r="D66" s="68">
        <f t="shared" si="14"/>
        <v>3.9510866783012477</v>
      </c>
      <c r="E66" s="69">
        <f t="shared" si="15"/>
        <v>0.123872575568221</v>
      </c>
      <c r="F66" s="96">
        <v>0.39232559224543001</v>
      </c>
      <c r="G66" s="96">
        <v>2.1764407228403001E-2</v>
      </c>
      <c r="H66" s="97">
        <v>0.58365369221158714</v>
      </c>
      <c r="I66">
        <v>9.7333310150163594</v>
      </c>
      <c r="J66">
        <v>0.51884769638108297</v>
      </c>
      <c r="K66" s="73">
        <f t="shared" si="16"/>
        <v>10.052135276578095</v>
      </c>
      <c r="L66" s="74">
        <f t="shared" si="17"/>
        <v>0.51884769638108297</v>
      </c>
      <c r="M66" s="78">
        <v>2.54369752146913</v>
      </c>
      <c r="N66" s="78">
        <v>0.12210749278640599</v>
      </c>
      <c r="O66" s="78">
        <v>0.90053054386018616</v>
      </c>
      <c r="W66">
        <v>738429.52041318303</v>
      </c>
      <c r="X66">
        <v>76279.521914654499</v>
      </c>
      <c r="Y66">
        <v>74.439973661489006</v>
      </c>
      <c r="Z66">
        <v>5.4044176067535403</v>
      </c>
      <c r="AA66">
        <v>3.7909847098333702</v>
      </c>
      <c r="AB66">
        <v>2.1339271973643799</v>
      </c>
      <c r="AC66">
        <v>33379287.086303301</v>
      </c>
      <c r="AD66">
        <v>4599406.3190117003</v>
      </c>
      <c r="AE66">
        <v>259.42859640305699</v>
      </c>
      <c r="AF66">
        <v>75.972624677588101</v>
      </c>
      <c r="AG66">
        <v>239.59353832730599</v>
      </c>
      <c r="AH66">
        <v>68.350396742949798</v>
      </c>
      <c r="AI66">
        <v>47.162629077884198</v>
      </c>
      <c r="AJ66">
        <v>3.9603395582980698</v>
      </c>
      <c r="AK66">
        <v>50.943583885403399</v>
      </c>
      <c r="AL66">
        <v>9.0011305979261707</v>
      </c>
      <c r="AM66">
        <v>28.526717845030198</v>
      </c>
      <c r="AN66">
        <v>4.6483637279921997</v>
      </c>
      <c r="AO66">
        <v>9.1612871284445703</v>
      </c>
      <c r="AP66">
        <v>1.0893915711921001</v>
      </c>
      <c r="AQ66">
        <v>28.1234172129999</v>
      </c>
      <c r="AR66">
        <v>3.3385820721974602</v>
      </c>
      <c r="AS66">
        <v>4.3425286465878603</v>
      </c>
      <c r="AT66">
        <v>0.46373420475916999</v>
      </c>
      <c r="AU66">
        <v>0.84701298533885605</v>
      </c>
      <c r="AV66">
        <v>0.150473454051302</v>
      </c>
    </row>
    <row r="67" spans="1:48" x14ac:dyDescent="0.25">
      <c r="A67" s="88" t="s">
        <v>157</v>
      </c>
      <c r="B67" s="88">
        <v>5.5463452900351902</v>
      </c>
      <c r="C67" s="88">
        <v>0.25619586317109</v>
      </c>
      <c r="D67" s="68">
        <f t="shared" si="14"/>
        <v>5.7280095642521207</v>
      </c>
      <c r="E67" s="69">
        <f t="shared" si="15"/>
        <v>0.25619586317109</v>
      </c>
      <c r="F67" s="96">
        <v>0.43964345049269699</v>
      </c>
      <c r="G67" s="96">
        <v>3.241823637315E-2</v>
      </c>
      <c r="H67" s="97">
        <v>0.6264356033168399</v>
      </c>
      <c r="I67">
        <v>12.627620713371501</v>
      </c>
      <c r="J67">
        <v>0.73775415883941498</v>
      </c>
      <c r="K67" s="73">
        <f t="shared" si="16"/>
        <v>13.041224164296706</v>
      </c>
      <c r="L67" s="74">
        <f t="shared" si="17"/>
        <v>0.73775415883941498</v>
      </c>
      <c r="M67" s="78">
        <v>2.27038027462743</v>
      </c>
      <c r="N67" s="78">
        <v>0.150017842025752</v>
      </c>
      <c r="O67" s="78">
        <v>0.88419046764890297</v>
      </c>
      <c r="W67">
        <v>833887.87023268</v>
      </c>
      <c r="X67">
        <v>63242.984110076002</v>
      </c>
      <c r="Y67">
        <v>1225.5737117128299</v>
      </c>
      <c r="Z67">
        <v>117.076831897014</v>
      </c>
      <c r="AA67">
        <v>14.1710693856232</v>
      </c>
      <c r="AB67">
        <v>3.2761996312326902</v>
      </c>
      <c r="AC67">
        <v>10079361.6698703</v>
      </c>
      <c r="AD67">
        <v>1370244.3934436</v>
      </c>
      <c r="AE67">
        <v>96.891994585959395</v>
      </c>
      <c r="AF67">
        <v>10.4313048596516</v>
      </c>
      <c r="AG67">
        <v>329.04241131435498</v>
      </c>
      <c r="AH67">
        <v>65.215106782346695</v>
      </c>
      <c r="AI67">
        <v>7.1503708551010803</v>
      </c>
      <c r="AJ67">
        <v>0.96695743230472997</v>
      </c>
      <c r="AK67">
        <v>91.363556220026595</v>
      </c>
      <c r="AL67">
        <v>10.7393291687806</v>
      </c>
      <c r="AM67">
        <v>46.801038734954702</v>
      </c>
      <c r="AN67">
        <v>5.12010950832655</v>
      </c>
      <c r="AO67">
        <v>13.348504642664899</v>
      </c>
      <c r="AP67">
        <v>1.19231646438238</v>
      </c>
      <c r="AQ67">
        <v>58.7081485397959</v>
      </c>
      <c r="AR67">
        <v>4.9747274718012697</v>
      </c>
      <c r="AS67">
        <v>10.251721238423199</v>
      </c>
      <c r="AT67">
        <v>0.86161661806004397</v>
      </c>
      <c r="AU67">
        <v>0.131013482274598</v>
      </c>
      <c r="AV67">
        <v>1.1608862795042999E-2</v>
      </c>
    </row>
    <row r="68" spans="1:48" x14ac:dyDescent="0.25">
      <c r="A68" s="88" t="s">
        <v>158</v>
      </c>
      <c r="B68" s="88">
        <v>8.9261718865608604</v>
      </c>
      <c r="C68" s="88">
        <v>0.87782286366177498</v>
      </c>
      <c r="D68" s="68">
        <f t="shared" si="14"/>
        <v>9.2185385627252572</v>
      </c>
      <c r="E68" s="69">
        <f t="shared" si="15"/>
        <v>0.87782286366177498</v>
      </c>
      <c r="F68" s="96">
        <v>0.508677237203774</v>
      </c>
      <c r="G68" s="96">
        <v>5.6411382151641001E-2</v>
      </c>
      <c r="H68" s="97">
        <v>0.88678268748399036</v>
      </c>
      <c r="I68">
        <v>17.5272492505316</v>
      </c>
      <c r="J68">
        <v>1.3714350438593199</v>
      </c>
      <c r="K68" s="73">
        <f t="shared" si="16"/>
        <v>18.101334499035282</v>
      </c>
      <c r="L68" s="74">
        <f t="shared" si="17"/>
        <v>1.3714350438593199</v>
      </c>
      <c r="M68" s="78">
        <v>1.96170195564378</v>
      </c>
      <c r="N68" s="78">
        <v>0.187804506691478</v>
      </c>
      <c r="O68" s="78">
        <v>0.81731316662987041</v>
      </c>
      <c r="W68">
        <v>44713.530556869802</v>
      </c>
      <c r="X68">
        <v>4724.9276150497499</v>
      </c>
      <c r="Y68">
        <v>25.544022437320901</v>
      </c>
      <c r="Z68">
        <v>2.2356166602471998</v>
      </c>
      <c r="AA68">
        <v>0.233334379317994</v>
      </c>
      <c r="AB68">
        <v>0.15930934961511201</v>
      </c>
      <c r="AC68">
        <v>2021846.2912041501</v>
      </c>
      <c r="AD68">
        <v>303979.69911460398</v>
      </c>
      <c r="AE68">
        <v>214.751860241412</v>
      </c>
      <c r="AF68">
        <v>19.6539580685386</v>
      </c>
      <c r="AG68">
        <v>251.612159130332</v>
      </c>
      <c r="AH68">
        <v>46.990770023147199</v>
      </c>
      <c r="AI68">
        <v>1.7575968758495999</v>
      </c>
      <c r="AJ68">
        <v>0.29310220856507702</v>
      </c>
      <c r="AK68">
        <v>432.94891909346899</v>
      </c>
      <c r="AL68">
        <v>36.037479235288302</v>
      </c>
      <c r="AM68">
        <v>293.64923096464099</v>
      </c>
      <c r="AN68">
        <v>22.174494166513099</v>
      </c>
      <c r="AO68">
        <v>58.4493284499463</v>
      </c>
      <c r="AP68">
        <v>3.9949547998604298</v>
      </c>
      <c r="AQ68">
        <v>24.495984754528799</v>
      </c>
      <c r="AR68">
        <v>1.7820750085016299</v>
      </c>
      <c r="AS68">
        <v>4.0853794635899199</v>
      </c>
      <c r="AT68">
        <v>0.31232680390935702</v>
      </c>
      <c r="AU68">
        <v>3.2706899772766002E-2</v>
      </c>
      <c r="AV68">
        <v>4.4652921797330002E-3</v>
      </c>
    </row>
    <row r="69" spans="1:48" x14ac:dyDescent="0.25">
      <c r="A69" s="88" t="s">
        <v>159</v>
      </c>
      <c r="B69" s="88">
        <v>5.0359773932205298</v>
      </c>
      <c r="C69" s="88">
        <v>0.386809160430586</v>
      </c>
      <c r="D69" s="68">
        <f t="shared" si="14"/>
        <v>5.2009251435446844</v>
      </c>
      <c r="E69" s="69">
        <f t="shared" si="15"/>
        <v>0.386809160430586</v>
      </c>
      <c r="F69" s="96">
        <v>0.40460161460968502</v>
      </c>
      <c r="G69" s="96">
        <v>3.5719026299737E-2</v>
      </c>
      <c r="H69" s="97">
        <v>0.87004352377998961</v>
      </c>
      <c r="I69">
        <v>12.538844833834901</v>
      </c>
      <c r="J69">
        <v>1.0646563174144199</v>
      </c>
      <c r="K69" s="73">
        <f t="shared" si="16"/>
        <v>12.949540531116828</v>
      </c>
      <c r="L69" s="74">
        <f t="shared" si="17"/>
        <v>1.0646563174144199</v>
      </c>
      <c r="M69" s="78">
        <v>2.48622050710041</v>
      </c>
      <c r="N69" s="78">
        <v>0.23911714530147499</v>
      </c>
      <c r="O69" s="78">
        <v>0.88283762637403529</v>
      </c>
      <c r="W69">
        <v>779790.07899216702</v>
      </c>
      <c r="X69">
        <v>43319.338007909799</v>
      </c>
      <c r="Y69">
        <v>200.00293414022499</v>
      </c>
      <c r="Z69">
        <v>15.6882589435257</v>
      </c>
      <c r="AA69">
        <v>9.4146785764168701</v>
      </c>
      <c r="AB69">
        <v>3.0259085902343301</v>
      </c>
      <c r="AC69">
        <v>20402388.923706599</v>
      </c>
      <c r="AD69">
        <v>2525053.4157040301</v>
      </c>
      <c r="AE69">
        <v>211.685401610274</v>
      </c>
      <c r="AF69">
        <v>20.006285477787898</v>
      </c>
      <c r="AG69">
        <v>389.25490865036102</v>
      </c>
      <c r="AH69">
        <v>78.419034860339295</v>
      </c>
      <c r="AI69">
        <v>10.201065878491599</v>
      </c>
      <c r="AJ69">
        <v>1.23189126684932</v>
      </c>
      <c r="AK69">
        <v>48.526218541193501</v>
      </c>
      <c r="AL69">
        <v>5.1825430340090204</v>
      </c>
      <c r="AM69">
        <v>29.0035111224913</v>
      </c>
      <c r="AN69">
        <v>2.44460008972881</v>
      </c>
      <c r="AO69">
        <v>10.3335151362286</v>
      </c>
      <c r="AP69">
        <v>0.90908140207566002</v>
      </c>
      <c r="AQ69">
        <v>96.037047388139101</v>
      </c>
      <c r="AR69">
        <v>6.3234121580178</v>
      </c>
      <c r="AS69">
        <v>20.5422712022254</v>
      </c>
      <c r="AT69">
        <v>1.2908788541918299</v>
      </c>
      <c r="AU69">
        <v>0.16719946260352</v>
      </c>
      <c r="AV69">
        <v>2.4474745518313998E-2</v>
      </c>
    </row>
    <row r="70" spans="1:48" x14ac:dyDescent="0.25">
      <c r="A70" s="88" t="s">
        <v>160</v>
      </c>
      <c r="B70" s="88">
        <v>28.157319696156101</v>
      </c>
      <c r="C70" s="88">
        <v>2.6525014025506102</v>
      </c>
      <c r="D70" s="68">
        <f t="shared" si="14"/>
        <v>29.079580893216161</v>
      </c>
      <c r="E70" s="69">
        <f t="shared" si="15"/>
        <v>2.6525014025506102</v>
      </c>
      <c r="F70" s="96">
        <v>1.0109685726484301</v>
      </c>
      <c r="G70" s="96">
        <v>0.121288879266665</v>
      </c>
      <c r="H70" s="97">
        <v>0.78520125027204202</v>
      </c>
      <c r="I70">
        <v>28.171648762174399</v>
      </c>
      <c r="J70">
        <v>6.5002458676711701</v>
      </c>
      <c r="K70" s="73">
        <f t="shared" si="16"/>
        <v>29.094379291604209</v>
      </c>
      <c r="L70" s="74">
        <f t="shared" si="17"/>
        <v>6.5002458676711701</v>
      </c>
      <c r="M70" s="78">
        <v>0.99706945417745796</v>
      </c>
      <c r="N70" s="78">
        <v>0.15669177086092601</v>
      </c>
      <c r="O70" s="78">
        <v>0.68108804678060975</v>
      </c>
      <c r="W70">
        <v>378564.44233691902</v>
      </c>
      <c r="X70">
        <v>19749.7705525253</v>
      </c>
      <c r="Y70">
        <v>25.517778405685799</v>
      </c>
      <c r="Z70">
        <v>2.07848911297457</v>
      </c>
      <c r="AA70">
        <v>0.30136463827400201</v>
      </c>
      <c r="AB70">
        <v>0.20284252690523499</v>
      </c>
      <c r="AC70">
        <v>2339759.8203039598</v>
      </c>
      <c r="AD70">
        <v>274575.23977936798</v>
      </c>
      <c r="AE70">
        <v>41.568681142906499</v>
      </c>
      <c r="AF70">
        <v>3.7364203029424701</v>
      </c>
      <c r="AG70">
        <v>139.409732753443</v>
      </c>
      <c r="AH70">
        <v>40.353477633031702</v>
      </c>
      <c r="AI70">
        <v>1.14861298975135</v>
      </c>
      <c r="AJ70">
        <v>0.16657409332777001</v>
      </c>
      <c r="AK70">
        <v>36.233917250778497</v>
      </c>
      <c r="AL70">
        <v>2.4760644612319598</v>
      </c>
      <c r="AM70">
        <v>18.758437251054101</v>
      </c>
      <c r="AN70">
        <v>1.12580652655632</v>
      </c>
      <c r="AO70">
        <v>5.97075834430958</v>
      </c>
      <c r="AP70">
        <v>0.35127293996250503</v>
      </c>
      <c r="AQ70">
        <v>24.608813748243399</v>
      </c>
      <c r="AR70">
        <v>1.4978988435085001</v>
      </c>
      <c r="AS70">
        <v>4.02630445883295</v>
      </c>
      <c r="AT70">
        <v>0.22355875322066601</v>
      </c>
      <c r="AU70">
        <v>1.6318023973099002E-2</v>
      </c>
      <c r="AV70">
        <v>2.6934479492820001E-3</v>
      </c>
    </row>
    <row r="71" spans="1:48" x14ac:dyDescent="0.25">
      <c r="A71" s="88" t="s">
        <v>161</v>
      </c>
      <c r="B71" s="88">
        <v>6.1154181753949999</v>
      </c>
      <c r="C71" s="88">
        <v>0.61382941529870505</v>
      </c>
      <c r="D71" s="68">
        <f t="shared" si="14"/>
        <v>6.3157217890849271</v>
      </c>
      <c r="E71" s="69">
        <f t="shared" si="15"/>
        <v>0.61382941529870505</v>
      </c>
      <c r="F71" s="96">
        <v>0.44531356136925399</v>
      </c>
      <c r="G71" s="96">
        <v>7.3229027431984006E-2</v>
      </c>
      <c r="H71" s="97">
        <v>0.61038547673402332</v>
      </c>
      <c r="I71">
        <v>13.791109023877601</v>
      </c>
      <c r="J71">
        <v>2.7181938255521101</v>
      </c>
      <c r="K71" s="73">
        <f t="shared" si="16"/>
        <v>14.242821220009802</v>
      </c>
      <c r="L71" s="74">
        <f t="shared" si="17"/>
        <v>2.7181938255521101</v>
      </c>
      <c r="M71" s="78">
        <v>2.2519883302923001</v>
      </c>
      <c r="N71" s="78">
        <v>0.69872884963752102</v>
      </c>
      <c r="O71" s="78">
        <v>0.63524124825873629</v>
      </c>
      <c r="W71">
        <v>2328399.3222373999</v>
      </c>
      <c r="X71">
        <v>146583.10307087001</v>
      </c>
      <c r="Y71">
        <v>422.16613861668702</v>
      </c>
      <c r="Z71">
        <v>30.817191855452101</v>
      </c>
      <c r="AA71">
        <v>3.90218150034584</v>
      </c>
      <c r="AB71">
        <v>2.2081980217810502</v>
      </c>
      <c r="AC71">
        <v>26228412.4885493</v>
      </c>
      <c r="AD71">
        <v>3029887.0602048999</v>
      </c>
      <c r="AE71">
        <v>495.45785634171</v>
      </c>
      <c r="AF71">
        <v>45.981504743682699</v>
      </c>
      <c r="AG71">
        <v>830.84287209406205</v>
      </c>
      <c r="AH71">
        <v>244.77039482829301</v>
      </c>
      <c r="AI71">
        <v>27.273670499970201</v>
      </c>
      <c r="AJ71">
        <v>3.4592672267503701</v>
      </c>
      <c r="AK71">
        <v>125.83330686431</v>
      </c>
      <c r="AL71">
        <v>13.2767392875875</v>
      </c>
      <c r="AM71">
        <v>70.652476668910097</v>
      </c>
      <c r="AN71">
        <v>5.6973920455913003</v>
      </c>
      <c r="AO71">
        <v>29.782837573052401</v>
      </c>
      <c r="AP71">
        <v>1.9722446716367901</v>
      </c>
      <c r="AQ71">
        <v>124.25789490782699</v>
      </c>
      <c r="AR71">
        <v>6.8528091900034704</v>
      </c>
      <c r="AS71">
        <v>18.322887895170702</v>
      </c>
      <c r="AT71">
        <v>0.96481526170388698</v>
      </c>
      <c r="AU71">
        <v>0.452727413548354</v>
      </c>
      <c r="AV71">
        <v>3.7622153234536E-2</v>
      </c>
    </row>
    <row r="72" spans="1:48" x14ac:dyDescent="0.25">
      <c r="A72" s="88" t="s">
        <v>162</v>
      </c>
      <c r="B72" s="88">
        <v>15.1683141800437</v>
      </c>
      <c r="C72" s="88">
        <v>4.38142765541998</v>
      </c>
      <c r="D72" s="68">
        <f t="shared" si="14"/>
        <v>15.66513517522457</v>
      </c>
      <c r="E72" s="69">
        <f t="shared" si="15"/>
        <v>4.38142765541998</v>
      </c>
      <c r="F72" s="96">
        <v>0.60304845738252499</v>
      </c>
      <c r="G72" s="96">
        <v>9.2806929706151994E-2</v>
      </c>
      <c r="H72" s="97">
        <v>0.53278239389251014</v>
      </c>
      <c r="I72">
        <v>25.1433367117472</v>
      </c>
      <c r="J72">
        <v>6.1959444591714901</v>
      </c>
      <c r="K72" s="73">
        <f t="shared" si="16"/>
        <v>25.966878301077728</v>
      </c>
      <c r="L72" s="74">
        <f t="shared" si="17"/>
        <v>6.1959444591714901</v>
      </c>
      <c r="M72" s="78">
        <v>1.6345989349071799</v>
      </c>
      <c r="N72" s="78">
        <v>0.25442115269951399</v>
      </c>
      <c r="O72" s="78">
        <v>0.63162221979768163</v>
      </c>
      <c r="W72">
        <v>1936727.35669258</v>
      </c>
      <c r="X72">
        <v>121340.805263363</v>
      </c>
      <c r="Y72">
        <v>299.51305135500201</v>
      </c>
      <c r="Z72">
        <v>49.456764995921397</v>
      </c>
      <c r="AA72">
        <v>4.6886119595736098</v>
      </c>
      <c r="AB72">
        <v>1.3507300141895999</v>
      </c>
      <c r="AC72">
        <v>6627285.8496984802</v>
      </c>
      <c r="AD72">
        <v>811351.39590915502</v>
      </c>
      <c r="AE72">
        <v>115.25603607668</v>
      </c>
      <c r="AF72">
        <v>10.6641847844217</v>
      </c>
      <c r="AG72">
        <v>477.73877942921303</v>
      </c>
      <c r="AH72">
        <v>137.61695167807099</v>
      </c>
      <c r="AI72">
        <v>12.956064560212299</v>
      </c>
      <c r="AJ72">
        <v>1.6095234418422399</v>
      </c>
      <c r="AK72">
        <v>183.19922124227401</v>
      </c>
      <c r="AL72">
        <v>10.3694651059738</v>
      </c>
      <c r="AM72">
        <v>94.535709832172898</v>
      </c>
      <c r="AN72">
        <v>5.2506294084167102</v>
      </c>
      <c r="AO72">
        <v>25.866021983800302</v>
      </c>
      <c r="AP72">
        <v>1.42231008171282</v>
      </c>
      <c r="AQ72">
        <v>68.627966784246297</v>
      </c>
      <c r="AR72">
        <v>4.4690797467016097</v>
      </c>
      <c r="AS72">
        <v>11.3756509292401</v>
      </c>
      <c r="AT72">
        <v>0.70594499304175196</v>
      </c>
      <c r="AU72">
        <v>0.21480186340040899</v>
      </c>
      <c r="AV72">
        <v>2.3464697620097001E-2</v>
      </c>
    </row>
    <row r="73" spans="1:48" x14ac:dyDescent="0.25">
      <c r="A73" s="88" t="s">
        <v>163</v>
      </c>
      <c r="B73" s="88">
        <v>0.62502983946216895</v>
      </c>
      <c r="C73" s="88">
        <v>4.5873755870437002E-2</v>
      </c>
      <c r="D73" s="68">
        <f t="shared" si="14"/>
        <v>0.64550198575169415</v>
      </c>
      <c r="E73" s="69">
        <f t="shared" si="15"/>
        <v>4.5873755870437002E-2</v>
      </c>
      <c r="F73" s="96">
        <v>0.29683632038053898</v>
      </c>
      <c r="G73" s="96">
        <v>9.7140902734769996E-3</v>
      </c>
      <c r="H73" s="97">
        <v>0.44588365049514928</v>
      </c>
      <c r="I73">
        <v>2.1084693171342801</v>
      </c>
      <c r="J73">
        <v>0.14222907610416899</v>
      </c>
      <c r="K73" s="73">
        <f t="shared" si="16"/>
        <v>2.1775298476594966</v>
      </c>
      <c r="L73" s="74">
        <f t="shared" si="17"/>
        <v>0.14222907610416899</v>
      </c>
      <c r="M73" s="78">
        <v>3.3682785959839401</v>
      </c>
      <c r="N73" s="78">
        <v>8.6163432927765002E-2</v>
      </c>
      <c r="O73" s="78">
        <v>0.379222314736818</v>
      </c>
      <c r="W73">
        <v>617132.46596894297</v>
      </c>
      <c r="X73">
        <v>77542.434480022304</v>
      </c>
      <c r="Y73">
        <v>5454.9864303956101</v>
      </c>
      <c r="Z73">
        <v>915.94398047999698</v>
      </c>
      <c r="AA73">
        <v>6.6884748787386696</v>
      </c>
      <c r="AB73">
        <v>1.54043209056304</v>
      </c>
      <c r="AC73">
        <v>7089574.4797506901</v>
      </c>
      <c r="AD73">
        <v>1238574.9505717999</v>
      </c>
      <c r="AE73">
        <v>127.78735090315899</v>
      </c>
      <c r="AF73">
        <v>18.898202671934399</v>
      </c>
      <c r="AG73">
        <v>281.39167983349103</v>
      </c>
      <c r="AH73">
        <v>85.925513133673704</v>
      </c>
      <c r="AI73">
        <v>12.071484799528401</v>
      </c>
      <c r="AJ73">
        <v>2.0867661009344198</v>
      </c>
      <c r="AK73">
        <v>53.9385705750841</v>
      </c>
      <c r="AL73">
        <v>4.6877686029501797</v>
      </c>
      <c r="AM73">
        <v>29.864651096519001</v>
      </c>
      <c r="AN73">
        <v>2.4113921695392699</v>
      </c>
      <c r="AO73">
        <v>10.816868425200299</v>
      </c>
      <c r="AP73">
        <v>0.88232555284398495</v>
      </c>
      <c r="AQ73">
        <v>51.7446287170076</v>
      </c>
      <c r="AR73">
        <v>6.1733681435766004</v>
      </c>
      <c r="AS73">
        <v>7.9688949231578601</v>
      </c>
      <c r="AT73">
        <v>0.91995026384956202</v>
      </c>
      <c r="AU73">
        <v>0.28477382054370698</v>
      </c>
      <c r="AV73">
        <v>3.5707845598369002E-2</v>
      </c>
    </row>
    <row r="74" spans="1:48" x14ac:dyDescent="0.25">
      <c r="A74" s="88" t="s">
        <v>164</v>
      </c>
      <c r="B74" s="88">
        <v>0.69334385761583905</v>
      </c>
      <c r="C74" s="88">
        <v>0.29102092725720602</v>
      </c>
      <c r="D74" s="68">
        <f t="shared" si="14"/>
        <v>0.71605355239500224</v>
      </c>
      <c r="E74" s="69">
        <f t="shared" si="15"/>
        <v>0.29102092725720602</v>
      </c>
      <c r="F74" s="96">
        <v>0.287488095184607</v>
      </c>
      <c r="G74" s="96">
        <v>1.7965987583713001E-2</v>
      </c>
      <c r="H74" s="97">
        <v>0.14888662391323346</v>
      </c>
      <c r="I74">
        <v>2.4344705312411801</v>
      </c>
      <c r="J74">
        <v>0.83374175682136997</v>
      </c>
      <c r="K74" s="73">
        <f t="shared" si="16"/>
        <v>2.5142088632478461</v>
      </c>
      <c r="L74" s="74">
        <f t="shared" si="17"/>
        <v>0.83374175682136997</v>
      </c>
      <c r="M74" s="78">
        <v>3.5202049913545199</v>
      </c>
      <c r="N74" s="78">
        <v>0.42250783544753501</v>
      </c>
      <c r="O74" s="78">
        <v>0.35046106935411753</v>
      </c>
      <c r="W74">
        <v>601953.02795337106</v>
      </c>
      <c r="X74">
        <v>32965.022214074197</v>
      </c>
      <c r="Y74">
        <v>5073.0379570994101</v>
      </c>
      <c r="Z74">
        <v>494.30477170347302</v>
      </c>
      <c r="AA74">
        <v>5.6320044923764296</v>
      </c>
      <c r="AB74">
        <v>1.62254865416394</v>
      </c>
      <c r="AC74">
        <v>12053021.938680399</v>
      </c>
      <c r="AD74">
        <v>1408346.43691562</v>
      </c>
      <c r="AE74">
        <v>166.890275594169</v>
      </c>
      <c r="AF74">
        <v>16.0547059824248</v>
      </c>
      <c r="AG74">
        <v>329.40958041475898</v>
      </c>
      <c r="AH74">
        <v>95.821699348707</v>
      </c>
      <c r="AI74">
        <v>9.8667028702774093</v>
      </c>
      <c r="AJ74">
        <v>1.2316945305743601</v>
      </c>
      <c r="AK74">
        <v>75.689187690925706</v>
      </c>
      <c r="AL74">
        <v>5.1734442213657301</v>
      </c>
      <c r="AM74">
        <v>41.380478527255597</v>
      </c>
      <c r="AN74">
        <v>2.7204359067512001</v>
      </c>
      <c r="AO74">
        <v>14.966089047629699</v>
      </c>
      <c r="AP74">
        <v>0.93887011152080102</v>
      </c>
      <c r="AQ74">
        <v>56.345860189376403</v>
      </c>
      <c r="AR74">
        <v>3.15716252694962</v>
      </c>
      <c r="AS74">
        <v>8.2039201129926997</v>
      </c>
      <c r="AT74">
        <v>0.42623141559306299</v>
      </c>
      <c r="AU74">
        <v>0.20207631294831099</v>
      </c>
      <c r="AV74">
        <v>1.7109497077415999E-2</v>
      </c>
    </row>
    <row r="75" spans="1:48" x14ac:dyDescent="0.25">
      <c r="A75" s="88" t="s">
        <v>165</v>
      </c>
      <c r="B75" s="88">
        <v>10.699272619742199</v>
      </c>
      <c r="C75" s="88">
        <v>0.93303119150164004</v>
      </c>
      <c r="D75" s="68">
        <f t="shared" si="14"/>
        <v>11.049715207333461</v>
      </c>
      <c r="E75" s="69">
        <f t="shared" si="15"/>
        <v>0.93303119150164004</v>
      </c>
      <c r="F75" s="96">
        <v>0.56057101771695905</v>
      </c>
      <c r="G75" s="96">
        <v>5.1297280244758998E-2</v>
      </c>
      <c r="H75" s="97">
        <v>0.95296776337161793</v>
      </c>
      <c r="I75">
        <v>18.971854265101101</v>
      </c>
      <c r="J75">
        <v>1.3362460778516001</v>
      </c>
      <c r="K75" s="73">
        <f t="shared" si="16"/>
        <v>19.593255918873201</v>
      </c>
      <c r="L75" s="74">
        <f t="shared" si="17"/>
        <v>1.3362460778516001</v>
      </c>
      <c r="M75" s="78">
        <v>1.7735694780409099</v>
      </c>
      <c r="N75" s="78">
        <v>0.14297073128885299</v>
      </c>
      <c r="O75" s="78">
        <v>0.87373097280702239</v>
      </c>
      <c r="W75">
        <v>599763.31343516998</v>
      </c>
      <c r="X75">
        <v>29814.1458094997</v>
      </c>
      <c r="Y75">
        <v>211.608693094145</v>
      </c>
      <c r="Z75">
        <v>11.6025624535266</v>
      </c>
      <c r="AA75">
        <v>2.6616577041239302</v>
      </c>
      <c r="AB75">
        <v>1.33744326239044</v>
      </c>
      <c r="AC75">
        <v>18802412.609787598</v>
      </c>
      <c r="AD75">
        <v>2116006.26421664</v>
      </c>
      <c r="AE75">
        <v>164.820107351226</v>
      </c>
      <c r="AF75">
        <v>15.071312523264501</v>
      </c>
      <c r="AG75">
        <v>327.39802715631203</v>
      </c>
      <c r="AH75">
        <v>104.514038413508</v>
      </c>
      <c r="AI75">
        <v>9.8275604758811195</v>
      </c>
      <c r="AJ75">
        <v>1.39545129946151</v>
      </c>
      <c r="AK75">
        <v>57.010388303062697</v>
      </c>
      <c r="AL75">
        <v>3.4586411571975302</v>
      </c>
      <c r="AM75">
        <v>34.572266227560597</v>
      </c>
      <c r="AN75">
        <v>2.0680987547893999</v>
      </c>
      <c r="AO75">
        <v>12.8775349675872</v>
      </c>
      <c r="AP75">
        <v>1.25582056720637</v>
      </c>
      <c r="AQ75">
        <v>57.794424893532202</v>
      </c>
      <c r="AR75">
        <v>5.4242606541523797</v>
      </c>
      <c r="AS75">
        <v>11.629968987580799</v>
      </c>
      <c r="AT75">
        <v>0.94008736778284696</v>
      </c>
      <c r="AU75">
        <v>0.17791457373504499</v>
      </c>
      <c r="AV75">
        <v>1.4426250190948E-2</v>
      </c>
    </row>
    <row r="76" spans="1:48" x14ac:dyDescent="0.25">
      <c r="A76" s="88" t="s">
        <v>166</v>
      </c>
      <c r="B76" s="88">
        <v>17.174364285281101</v>
      </c>
      <c r="C76" s="88">
        <v>1.5050217345082599</v>
      </c>
      <c r="D76" s="68">
        <f t="shared" si="14"/>
        <v>17.736891185405447</v>
      </c>
      <c r="E76" s="69">
        <f t="shared" si="15"/>
        <v>1.5050217345082599</v>
      </c>
      <c r="F76" s="96">
        <v>0.82289683599063701</v>
      </c>
      <c r="G76" s="96">
        <v>8.0557596602887999E-2</v>
      </c>
      <c r="H76" s="97">
        <v>0.89516067066935456</v>
      </c>
      <c r="I76">
        <v>20.968477417894601</v>
      </c>
      <c r="J76">
        <v>1.13451528451515</v>
      </c>
      <c r="K76" s="73">
        <f t="shared" si="16"/>
        <v>21.655276207432596</v>
      </c>
      <c r="L76" s="74">
        <f t="shared" si="17"/>
        <v>1.13451528451515</v>
      </c>
      <c r="M76" s="78">
        <v>1.2225467706653299</v>
      </c>
      <c r="N76" s="78">
        <v>8.9899133838932999E-2</v>
      </c>
      <c r="O76" s="78">
        <v>0.7357892363548062</v>
      </c>
      <c r="W76">
        <v>1896701.7472538101</v>
      </c>
      <c r="X76">
        <v>84914.773683137595</v>
      </c>
      <c r="Y76">
        <v>421.764106695463</v>
      </c>
      <c r="Z76">
        <v>74.229202300568602</v>
      </c>
      <c r="AA76">
        <v>3.6850563926906301</v>
      </c>
      <c r="AB76">
        <v>2.32476954737984</v>
      </c>
      <c r="AC76">
        <v>34793106.363794103</v>
      </c>
      <c r="AD76">
        <v>4216561.6211843304</v>
      </c>
      <c r="AE76">
        <v>217.22457427924499</v>
      </c>
      <c r="AF76">
        <v>20.623746984831001</v>
      </c>
      <c r="AG76">
        <v>456.40666619888901</v>
      </c>
      <c r="AH76">
        <v>90.600438317838396</v>
      </c>
      <c r="AI76">
        <v>31.8412103837275</v>
      </c>
      <c r="AJ76">
        <v>5.0216059104714201</v>
      </c>
      <c r="AK76">
        <v>92.578287761027894</v>
      </c>
      <c r="AL76">
        <v>5.1207259780621097</v>
      </c>
      <c r="AM76">
        <v>51.127919293741201</v>
      </c>
      <c r="AN76">
        <v>2.863631475145</v>
      </c>
      <c r="AO76">
        <v>17.351878155215701</v>
      </c>
      <c r="AP76">
        <v>1.27980250760576</v>
      </c>
      <c r="AQ76">
        <v>98.516838868755499</v>
      </c>
      <c r="AR76">
        <v>5.5629291923720796</v>
      </c>
      <c r="AS76">
        <v>19.160833299671701</v>
      </c>
      <c r="AT76">
        <v>1.05089137819115</v>
      </c>
      <c r="AU76">
        <v>0.52191660433244003</v>
      </c>
      <c r="AV76">
        <v>5.0341752350292999E-2</v>
      </c>
    </row>
    <row r="77" spans="1:48" x14ac:dyDescent="0.25">
      <c r="A77" s="88" t="s">
        <v>167</v>
      </c>
      <c r="B77" s="88">
        <v>16.714979869179601</v>
      </c>
      <c r="C77" s="88">
        <v>2.1428832849545998</v>
      </c>
      <c r="D77" s="68">
        <f t="shared" si="14"/>
        <v>17.262460151725413</v>
      </c>
      <c r="E77" s="69">
        <f t="shared" si="15"/>
        <v>2.1428832849545998</v>
      </c>
      <c r="F77" s="96">
        <v>0.78129322780594801</v>
      </c>
      <c r="G77" s="96">
        <v>0.10799456481980201</v>
      </c>
      <c r="H77" s="97">
        <v>0.92748057056249666</v>
      </c>
      <c r="I77">
        <v>21.544849262406299</v>
      </c>
      <c r="J77">
        <v>1.5702744266180599</v>
      </c>
      <c r="K77" s="73">
        <f t="shared" si="16"/>
        <v>22.250526460578605</v>
      </c>
      <c r="L77" s="74">
        <f t="shared" si="17"/>
        <v>1.5702744266180599</v>
      </c>
      <c r="M77" s="78">
        <v>1.2804493974526501</v>
      </c>
      <c r="N77" s="78">
        <v>0.12384826905704401</v>
      </c>
      <c r="O77" s="78">
        <v>0.75353699152713438</v>
      </c>
      <c r="P77" t="s">
        <v>561</v>
      </c>
      <c r="W77">
        <v>254710.978645197</v>
      </c>
      <c r="X77">
        <v>30200.258897624299</v>
      </c>
      <c r="Y77">
        <v>58.487190512061503</v>
      </c>
      <c r="Z77">
        <v>10.6280287632897</v>
      </c>
      <c r="AA77">
        <v>0.55909347865738201</v>
      </c>
      <c r="AB77">
        <v>0.325816465602286</v>
      </c>
      <c r="AC77">
        <v>4458407.5673500104</v>
      </c>
      <c r="AD77">
        <v>1040678.5114326</v>
      </c>
      <c r="AE77">
        <v>65.953808290897001</v>
      </c>
      <c r="AF77">
        <v>12.794354251858399</v>
      </c>
      <c r="AG77">
        <v>96.922361154456993</v>
      </c>
      <c r="AH77">
        <v>23.263115409861399</v>
      </c>
      <c r="AI77">
        <v>0.90422123406310695</v>
      </c>
      <c r="AJ77">
        <v>0.16467955455389799</v>
      </c>
      <c r="AK77">
        <v>26.4585030748351</v>
      </c>
      <c r="AL77">
        <v>2.1725063719648698</v>
      </c>
      <c r="AM77">
        <v>14.320737829953099</v>
      </c>
      <c r="AN77">
        <v>1.35814167131289</v>
      </c>
      <c r="AO77">
        <v>4.9111562556855404</v>
      </c>
      <c r="AP77">
        <v>0.56617003694421397</v>
      </c>
      <c r="AQ77">
        <v>17.374862150736298</v>
      </c>
      <c r="AR77">
        <v>3.0829981350600302</v>
      </c>
      <c r="AS77">
        <v>3.0661689976324098</v>
      </c>
      <c r="AT77">
        <v>0.53976132085754602</v>
      </c>
      <c r="AU77">
        <v>1.476090977321E-2</v>
      </c>
      <c r="AV77">
        <v>3.9192837007899998E-3</v>
      </c>
    </row>
    <row r="78" spans="1:48" x14ac:dyDescent="0.25">
      <c r="A78" s="46"/>
      <c r="B78" s="81"/>
      <c r="C78" s="82"/>
      <c r="D78" s="83" t="s">
        <v>559</v>
      </c>
      <c r="E78" s="84"/>
      <c r="F78" s="40" t="s">
        <v>35</v>
      </c>
      <c r="G78" s="41"/>
      <c r="H78" s="42"/>
      <c r="I78" s="81" t="s">
        <v>8</v>
      </c>
      <c r="J78" s="82"/>
      <c r="K78" s="85" t="s">
        <v>559</v>
      </c>
      <c r="L78" s="86"/>
      <c r="M78" s="43" t="s">
        <v>35</v>
      </c>
      <c r="N78" s="44">
        <v>1214</v>
      </c>
      <c r="O78" s="44">
        <v>58</v>
      </c>
      <c r="P78" s="43" t="s">
        <v>35</v>
      </c>
      <c r="Q78" s="44">
        <v>1177</v>
      </c>
      <c r="R78" s="44">
        <v>50</v>
      </c>
      <c r="S78" s="99"/>
      <c r="T78" s="100"/>
      <c r="U78" s="12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</row>
    <row r="79" spans="1:48" x14ac:dyDescent="0.25">
      <c r="A79" s="88" t="s">
        <v>486</v>
      </c>
      <c r="B79" s="88">
        <v>1.35140950996402</v>
      </c>
      <c r="C79" s="88">
        <v>0.15311128918464301</v>
      </c>
      <c r="D79" s="96">
        <v>1.35140950996402</v>
      </c>
      <c r="E79" s="96">
        <v>0.15311128918464301</v>
      </c>
      <c r="F79" s="87">
        <v>0.31299518267637999</v>
      </c>
      <c r="G79" s="87">
        <v>8.6887522346780002E-3</v>
      </c>
      <c r="H79" s="87">
        <v>0.24501886141217394</v>
      </c>
      <c r="I79" s="88">
        <v>4.3150409194692898</v>
      </c>
      <c r="J79" s="88">
        <v>0.448610565185181</v>
      </c>
      <c r="K79" s="73">
        <v>4.3150409194692898</v>
      </c>
      <c r="L79" s="74">
        <v>0.448610565185181</v>
      </c>
      <c r="M79" s="78">
        <v>3.19542664788439</v>
      </c>
      <c r="N79" s="78">
        <v>7.3272844666701004E-2</v>
      </c>
      <c r="O79" s="78">
        <v>0.22056145644905509</v>
      </c>
    </row>
    <row r="80" spans="1:48" x14ac:dyDescent="0.25">
      <c r="A80" s="88" t="s">
        <v>487</v>
      </c>
      <c r="B80" s="88">
        <v>5.1349983392794298</v>
      </c>
      <c r="C80" s="88">
        <v>0.38859956857800398</v>
      </c>
      <c r="D80" s="96">
        <v>5.1349983392794298</v>
      </c>
      <c r="E80" s="96">
        <v>0.38859956857800398</v>
      </c>
      <c r="F80" s="87">
        <v>0.40889563477143198</v>
      </c>
      <c r="G80" s="87">
        <v>2.4844775550742999E-2</v>
      </c>
      <c r="H80" s="87">
        <v>0.80289840805521484</v>
      </c>
      <c r="I80" s="88">
        <v>12.578673297334801</v>
      </c>
      <c r="J80" s="88">
        <v>0.76281752796124402</v>
      </c>
      <c r="K80" s="73">
        <v>12.578673297334801</v>
      </c>
      <c r="L80" s="74">
        <v>0.76281752796124402</v>
      </c>
      <c r="M80" s="78">
        <v>2.4491452459543201</v>
      </c>
      <c r="N80" s="78">
        <v>0.14545254705486399</v>
      </c>
      <c r="O80" s="78">
        <v>0.97931174447148284</v>
      </c>
    </row>
    <row r="81" spans="1:15" x14ac:dyDescent="0.25">
      <c r="A81" s="88" t="s">
        <v>488</v>
      </c>
      <c r="B81" s="88">
        <v>4.4108771768349104</v>
      </c>
      <c r="C81" s="88">
        <v>0.59707488708804002</v>
      </c>
      <c r="D81" s="96">
        <v>4.4108771768349104</v>
      </c>
      <c r="E81" s="96">
        <v>0.59707488708804002</v>
      </c>
      <c r="F81" s="87">
        <v>0.383086308532185</v>
      </c>
      <c r="G81" s="87">
        <v>2.3992111789726E-2</v>
      </c>
      <c r="H81" s="87">
        <v>0.46266644712004629</v>
      </c>
      <c r="I81" s="88">
        <v>11.497900727300699</v>
      </c>
      <c r="J81" s="88">
        <v>0.90330596277695296</v>
      </c>
      <c r="K81" s="73">
        <v>11.497900727300699</v>
      </c>
      <c r="L81" s="74">
        <v>0.90330596277695296</v>
      </c>
      <c r="M81" s="78">
        <v>2.6121414938630001</v>
      </c>
      <c r="N81" s="78">
        <v>0.129891131144938</v>
      </c>
      <c r="O81" s="78">
        <v>0.6329457359157965</v>
      </c>
    </row>
    <row r="82" spans="1:15" x14ac:dyDescent="0.25">
      <c r="A82" s="88" t="s">
        <v>489</v>
      </c>
      <c r="B82" s="88">
        <v>6.1211853327039396</v>
      </c>
      <c r="C82" s="88">
        <v>0.41502005115129698</v>
      </c>
      <c r="D82" s="96">
        <v>6.1211853327039396</v>
      </c>
      <c r="E82" s="96">
        <v>0.41502005115129698</v>
      </c>
      <c r="F82" s="87">
        <v>0.43835331102546898</v>
      </c>
      <c r="G82" s="87">
        <v>3.5316063860393002E-2</v>
      </c>
      <c r="H82" s="87">
        <v>0.84156089816714652</v>
      </c>
      <c r="I82" s="88">
        <v>13.8403233284475</v>
      </c>
      <c r="J82" s="88">
        <v>0.89572819150715</v>
      </c>
      <c r="K82" s="73">
        <v>13.8403233284475</v>
      </c>
      <c r="L82" s="74">
        <v>0.89572819150715</v>
      </c>
      <c r="M82" s="78">
        <v>2.2587382076522302</v>
      </c>
      <c r="N82" s="78">
        <v>0.15412013504083899</v>
      </c>
      <c r="O82" s="78">
        <v>0.94849822941286577</v>
      </c>
    </row>
    <row r="83" spans="1:15" x14ac:dyDescent="0.25">
      <c r="A83" s="88" t="s">
        <v>490</v>
      </c>
      <c r="B83" s="88">
        <v>3.77211051699586</v>
      </c>
      <c r="C83" s="88">
        <v>0.291155857079475</v>
      </c>
      <c r="D83" s="96">
        <v>3.77211051699586</v>
      </c>
      <c r="E83" s="96">
        <v>0.291155857079475</v>
      </c>
      <c r="F83" s="87">
        <v>0.36536707858317802</v>
      </c>
      <c r="G83" s="87">
        <v>1.5288534470047001E-2</v>
      </c>
      <c r="H83" s="87">
        <v>0.54211986490730979</v>
      </c>
      <c r="I83" s="88">
        <v>10.292588624124599</v>
      </c>
      <c r="J83" s="88">
        <v>0.64213835233597405</v>
      </c>
      <c r="K83" s="73">
        <v>10.292588624124599</v>
      </c>
      <c r="L83" s="74">
        <v>0.64213835233597405</v>
      </c>
      <c r="M83" s="78">
        <v>2.7366295802201099</v>
      </c>
      <c r="N83" s="78">
        <v>9.9782459192306994E-2</v>
      </c>
      <c r="O83" s="78">
        <v>0.58443227554161814</v>
      </c>
    </row>
    <row r="84" spans="1:15" x14ac:dyDescent="0.25">
      <c r="A84" s="88" t="s">
        <v>491</v>
      </c>
      <c r="B84" s="88">
        <v>4.7529129346498999</v>
      </c>
      <c r="C84" s="88">
        <v>0.36889389428495301</v>
      </c>
      <c r="D84" s="96">
        <v>4.7529129346498999</v>
      </c>
      <c r="E84" s="96">
        <v>0.36889389428495301</v>
      </c>
      <c r="F84" s="87">
        <v>0.38261915736791402</v>
      </c>
      <c r="G84" s="87">
        <v>1.9642296695335001E-2</v>
      </c>
      <c r="H84" s="87">
        <v>0.66143008913416168</v>
      </c>
      <c r="I84" s="88">
        <v>12.4255056954339</v>
      </c>
      <c r="J84" s="88">
        <v>0.68462931455773801</v>
      </c>
      <c r="K84" s="73">
        <v>12.4255056954339</v>
      </c>
      <c r="L84" s="74">
        <v>0.68462931455773801</v>
      </c>
      <c r="M84" s="78">
        <v>2.6154102789768601</v>
      </c>
      <c r="N84" s="78">
        <v>0.12295477298025501</v>
      </c>
      <c r="O84" s="78">
        <v>0.8532261313267725</v>
      </c>
    </row>
    <row r="85" spans="1:15" x14ac:dyDescent="0.25">
      <c r="A85" s="88" t="s">
        <v>492</v>
      </c>
      <c r="B85" s="88">
        <v>3.7764369527442798</v>
      </c>
      <c r="C85" s="88">
        <v>0.19346980800941599</v>
      </c>
      <c r="D85" s="96">
        <v>3.7764369527442798</v>
      </c>
      <c r="E85" s="96">
        <v>0.19346980800941599</v>
      </c>
      <c r="F85" s="87">
        <v>0.36354919503161298</v>
      </c>
      <c r="G85" s="87">
        <v>1.1709898358843E-2</v>
      </c>
      <c r="H85" s="87">
        <v>0.62872246137013932</v>
      </c>
      <c r="I85" s="88">
        <v>10.379221598954199</v>
      </c>
      <c r="J85" s="88">
        <v>0.39441497766996803</v>
      </c>
      <c r="K85" s="73">
        <v>10.379221598954199</v>
      </c>
      <c r="L85" s="74">
        <v>0.39441497766996803</v>
      </c>
      <c r="M85" s="78">
        <v>2.7492307860843401</v>
      </c>
      <c r="N85" s="78">
        <v>8.5315148402449997E-2</v>
      </c>
      <c r="O85" s="78">
        <v>0.81663189436831862</v>
      </c>
    </row>
    <row r="86" spans="1:15" x14ac:dyDescent="0.25">
      <c r="A86" s="88" t="s">
        <v>493</v>
      </c>
      <c r="B86" s="88">
        <v>9.1247320138954908</v>
      </c>
      <c r="C86" s="88">
        <v>0.836727207798731</v>
      </c>
      <c r="D86" s="96">
        <v>9.1247320138954908</v>
      </c>
      <c r="E86" s="96">
        <v>0.836727207798731</v>
      </c>
      <c r="F86" s="87">
        <v>0.48490093044921201</v>
      </c>
      <c r="G86" s="87">
        <v>3.4778806226403003E-2</v>
      </c>
      <c r="H86" s="87">
        <v>0.78216410362890054</v>
      </c>
      <c r="I86" s="88">
        <v>18.7474705310422</v>
      </c>
      <c r="J86" s="88">
        <v>0.95595548507803396</v>
      </c>
      <c r="K86" s="73">
        <v>18.7474705310422</v>
      </c>
      <c r="L86" s="74">
        <v>0.95595548507803396</v>
      </c>
      <c r="M86" s="78">
        <v>2.0665425400431401</v>
      </c>
      <c r="N86" s="78">
        <v>0.15073090724090099</v>
      </c>
      <c r="O86" s="78">
        <v>0.6990963366737547</v>
      </c>
    </row>
    <row r="87" spans="1:15" x14ac:dyDescent="0.25">
      <c r="A87" s="88" t="s">
        <v>494</v>
      </c>
      <c r="B87" s="88">
        <v>12.1582093246495</v>
      </c>
      <c r="C87" s="88">
        <v>0.53523519074342996</v>
      </c>
      <c r="D87" s="96">
        <v>12.1582093246495</v>
      </c>
      <c r="E87" s="96">
        <v>0.53523519074342996</v>
      </c>
      <c r="F87" s="87">
        <v>0.56064101483099704</v>
      </c>
      <c r="G87" s="87">
        <v>3.6852308777907003E-2</v>
      </c>
      <c r="H87" s="87">
        <v>0.66972299146238279</v>
      </c>
      <c r="I87" s="88">
        <v>21.566230321450899</v>
      </c>
      <c r="J87" s="88">
        <v>1.2280644799612701</v>
      </c>
      <c r="K87" s="73">
        <v>21.566230321450899</v>
      </c>
      <c r="L87" s="74">
        <v>1.2280644799612701</v>
      </c>
      <c r="M87" s="78">
        <v>1.78158599917118</v>
      </c>
      <c r="N87" s="78">
        <v>0.11726984338770501</v>
      </c>
      <c r="O87" s="78">
        <v>0.86510212154342636</v>
      </c>
    </row>
    <row r="88" spans="1:15" x14ac:dyDescent="0.25">
      <c r="A88" s="88" t="s">
        <v>495</v>
      </c>
      <c r="B88" s="88">
        <v>3.43877796056666</v>
      </c>
      <c r="C88" s="88">
        <v>0.41721222663951602</v>
      </c>
      <c r="D88" s="96">
        <v>3.43877796056666</v>
      </c>
      <c r="E88" s="96">
        <v>0.41721222663951602</v>
      </c>
      <c r="F88" s="87">
        <v>0.35850148905094498</v>
      </c>
      <c r="G88" s="87">
        <v>1.9588594648335001E-2</v>
      </c>
      <c r="H88" s="87">
        <v>0.45035959816002663</v>
      </c>
      <c r="I88" s="88">
        <v>9.5400403578361495</v>
      </c>
      <c r="J88" s="88">
        <v>0.846543581703179</v>
      </c>
      <c r="K88" s="73">
        <v>9.5400403578361495</v>
      </c>
      <c r="L88" s="74">
        <v>0.846543581703179</v>
      </c>
      <c r="M88" s="78">
        <v>2.7836139524675501</v>
      </c>
      <c r="N88" s="78">
        <v>0.118677610892168</v>
      </c>
      <c r="O88" s="78">
        <v>0.48046380998823518</v>
      </c>
    </row>
    <row r="89" spans="1:15" x14ac:dyDescent="0.25">
      <c r="A89" s="88" t="s">
        <v>496</v>
      </c>
      <c r="B89" s="88">
        <v>10.2444577817466</v>
      </c>
      <c r="C89" s="88">
        <v>1.1206587638785399</v>
      </c>
      <c r="D89" s="96">
        <v>10.2444577817466</v>
      </c>
      <c r="E89" s="96">
        <v>1.1206587638785399</v>
      </c>
      <c r="F89" s="87">
        <v>0.50527578139499296</v>
      </c>
      <c r="G89" s="87">
        <v>4.2306363338008003E-2</v>
      </c>
      <c r="H89" s="87">
        <v>0.76540764865307909</v>
      </c>
      <c r="I89" s="88">
        <v>20.286586329875401</v>
      </c>
      <c r="J89" s="88">
        <v>2.39221030862026</v>
      </c>
      <c r="K89" s="73">
        <v>20.286586329875401</v>
      </c>
      <c r="L89" s="74">
        <v>2.39221030862026</v>
      </c>
      <c r="M89" s="78">
        <v>1.97962927354781</v>
      </c>
      <c r="N89" s="78">
        <v>0.26690017523091097</v>
      </c>
      <c r="O89" s="78">
        <v>0.87463205975075764</v>
      </c>
    </row>
    <row r="90" spans="1:15" x14ac:dyDescent="0.25">
      <c r="A90" s="88" t="s">
        <v>497</v>
      </c>
      <c r="B90" s="88">
        <v>6.6822963286473902</v>
      </c>
      <c r="C90" s="88">
        <v>0.68102708411976698</v>
      </c>
      <c r="D90" s="96">
        <v>6.6822963286473902</v>
      </c>
      <c r="E90" s="96">
        <v>0.68102708411976698</v>
      </c>
      <c r="F90" s="87">
        <v>0.42233508216993298</v>
      </c>
      <c r="G90" s="87">
        <v>2.7166005120792001E-2</v>
      </c>
      <c r="H90" s="87">
        <v>0.63114619223271995</v>
      </c>
      <c r="I90" s="88">
        <v>15.761680840017601</v>
      </c>
      <c r="J90" s="88">
        <v>1.1386753514933301</v>
      </c>
      <c r="K90" s="73">
        <v>15.761680840017601</v>
      </c>
      <c r="L90" s="74">
        <v>1.1386753514933301</v>
      </c>
      <c r="M90" s="78">
        <v>2.3624399963079599</v>
      </c>
      <c r="N90" s="78">
        <v>0.12501473272104199</v>
      </c>
      <c r="O90" s="78">
        <v>0.73249222540972547</v>
      </c>
    </row>
    <row r="91" spans="1:15" x14ac:dyDescent="0.25">
      <c r="A91" s="88" t="s">
        <v>498</v>
      </c>
      <c r="B91" s="88">
        <v>0.85319758391702405</v>
      </c>
      <c r="C91" s="88">
        <v>9.1061009231312995E-2</v>
      </c>
      <c r="D91" s="96">
        <v>0.85319758391702405</v>
      </c>
      <c r="E91" s="96">
        <v>9.1061009231312995E-2</v>
      </c>
      <c r="F91" s="87">
        <v>0.28786855153742102</v>
      </c>
      <c r="G91" s="87">
        <v>1.8790701918299998E-2</v>
      </c>
      <c r="H91" s="87">
        <v>0.61159783356014441</v>
      </c>
      <c r="I91" s="88">
        <v>2.99701474648869</v>
      </c>
      <c r="J91" s="88">
        <v>0.31570512910597098</v>
      </c>
      <c r="K91" s="73">
        <v>2.99701474648869</v>
      </c>
      <c r="L91" s="74">
        <v>0.31570512910597098</v>
      </c>
      <c r="M91" s="78">
        <v>3.4973530502467498</v>
      </c>
      <c r="N91" s="78">
        <v>0.20318446533176199</v>
      </c>
      <c r="O91" s="78">
        <v>0.5515161914209592</v>
      </c>
    </row>
    <row r="92" spans="1:15" x14ac:dyDescent="0.25">
      <c r="A92" s="88" t="s">
        <v>499</v>
      </c>
      <c r="B92" s="88">
        <v>3.4304301685010001</v>
      </c>
      <c r="C92" s="88">
        <v>0.40374843422552997</v>
      </c>
      <c r="D92" s="96">
        <v>3.4304301685010001</v>
      </c>
      <c r="E92" s="96">
        <v>0.40374843422552997</v>
      </c>
      <c r="F92" s="87">
        <v>0.340785403500178</v>
      </c>
      <c r="G92" s="87">
        <v>1.7590132693342999E-2</v>
      </c>
      <c r="H92" s="87">
        <v>0.43855681356612841</v>
      </c>
      <c r="I92" s="88">
        <v>10.066416133441701</v>
      </c>
      <c r="J92" s="88">
        <v>0.93002150220609903</v>
      </c>
      <c r="K92" s="73">
        <v>10.066416133441701</v>
      </c>
      <c r="L92" s="74">
        <v>0.93002150220609903</v>
      </c>
      <c r="M92" s="78">
        <v>2.9381604447995699</v>
      </c>
      <c r="N92" s="78">
        <v>0.131366205509867</v>
      </c>
      <c r="O92" s="78">
        <v>0.48393834829479049</v>
      </c>
    </row>
    <row r="93" spans="1:15" x14ac:dyDescent="0.25">
      <c r="A93" s="88" t="s">
        <v>500</v>
      </c>
      <c r="B93" s="88">
        <v>7.2756806793381799</v>
      </c>
      <c r="C93" s="88">
        <v>0.48138899779965399</v>
      </c>
      <c r="D93" s="96">
        <v>7.2756806793381799</v>
      </c>
      <c r="E93" s="96">
        <v>0.48138899779965399</v>
      </c>
      <c r="F93" s="87">
        <v>0.45743277507359997</v>
      </c>
      <c r="G93" s="87">
        <v>2.3211805608372001E-2</v>
      </c>
      <c r="H93" s="87">
        <v>0.76693598611945879</v>
      </c>
      <c r="I93" s="88">
        <v>15.873588257594101</v>
      </c>
      <c r="J93" s="88">
        <v>0.76762237887141005</v>
      </c>
      <c r="K93" s="73">
        <v>15.873588257594101</v>
      </c>
      <c r="L93" s="74">
        <v>0.76762237887141005</v>
      </c>
      <c r="M93" s="78">
        <v>2.1846990006314302</v>
      </c>
      <c r="N93" s="78">
        <v>0.105117249055811</v>
      </c>
      <c r="O93" s="78">
        <v>0.9949697115338918</v>
      </c>
    </row>
    <row r="94" spans="1:15" x14ac:dyDescent="0.25">
      <c r="A94" s="88" t="s">
        <v>501</v>
      </c>
      <c r="B94" s="88">
        <v>3.4439109638860699</v>
      </c>
      <c r="C94" s="88">
        <v>0.21579139544095899</v>
      </c>
      <c r="D94" s="96">
        <v>3.4439109638860699</v>
      </c>
      <c r="E94" s="96">
        <v>0.21579139544095899</v>
      </c>
      <c r="F94" s="87">
        <v>0.36379048737599101</v>
      </c>
      <c r="G94" s="87">
        <v>1.2044687644563999E-2</v>
      </c>
      <c r="H94" s="87">
        <v>0.52839900945886842</v>
      </c>
      <c r="I94" s="88">
        <v>9.4741696206807102</v>
      </c>
      <c r="J94" s="88">
        <v>0.42976565032748199</v>
      </c>
      <c r="K94" s="73">
        <v>9.4741696206807102</v>
      </c>
      <c r="L94" s="74">
        <v>0.42976565032748199</v>
      </c>
      <c r="M94" s="78">
        <v>2.7499004410718899</v>
      </c>
      <c r="N94" s="78">
        <v>8.4060900650700002E-2</v>
      </c>
      <c r="O94" s="78">
        <v>0.67388613830163624</v>
      </c>
    </row>
    <row r="95" spans="1:15" x14ac:dyDescent="0.25">
      <c r="A95" s="88" t="s">
        <v>502</v>
      </c>
      <c r="B95" s="88">
        <v>5.6610007071051403</v>
      </c>
      <c r="C95" s="88">
        <v>0.44942334867803302</v>
      </c>
      <c r="D95" s="96">
        <v>5.6610007071051403</v>
      </c>
      <c r="E95" s="96">
        <v>0.44942334867803302</v>
      </c>
      <c r="F95" s="87">
        <v>0.414683211249742</v>
      </c>
      <c r="G95" s="87">
        <v>1.9874495378349E-2</v>
      </c>
      <c r="H95" s="87">
        <v>0.60369452241344679</v>
      </c>
      <c r="I95" s="88">
        <v>13.6167387687805</v>
      </c>
      <c r="J95" s="88">
        <v>0.84236533332385899</v>
      </c>
      <c r="K95" s="73">
        <v>13.6167387687805</v>
      </c>
      <c r="L95" s="74">
        <v>0.84236533332385899</v>
      </c>
      <c r="M95" s="78">
        <v>2.4104205611044098</v>
      </c>
      <c r="N95" s="78">
        <v>0.105073904988291</v>
      </c>
      <c r="O95" s="78">
        <v>0.70465196882608017</v>
      </c>
    </row>
    <row r="96" spans="1:15" x14ac:dyDescent="0.25">
      <c r="A96" s="88" t="s">
        <v>503</v>
      </c>
      <c r="B96" s="88">
        <v>4.0397460088489199</v>
      </c>
      <c r="C96" s="88">
        <v>0.24007997083402099</v>
      </c>
      <c r="D96" s="96">
        <v>4.0397460088489199</v>
      </c>
      <c r="E96" s="96">
        <v>0.24007997083402099</v>
      </c>
      <c r="F96" s="87">
        <v>0.36809543585016402</v>
      </c>
      <c r="G96" s="87">
        <v>1.221451581778E-2</v>
      </c>
      <c r="H96" s="87">
        <v>0.55835955781707247</v>
      </c>
      <c r="I96" s="88">
        <v>10.9617961483555</v>
      </c>
      <c r="J96" s="88">
        <v>0.63201017892142197</v>
      </c>
      <c r="K96" s="73">
        <v>10.9617961483555</v>
      </c>
      <c r="L96" s="74">
        <v>0.63201017892142197</v>
      </c>
      <c r="M96" s="78">
        <v>2.7192555247982599</v>
      </c>
      <c r="N96" s="78">
        <v>9.0699561593819006E-2</v>
      </c>
      <c r="O96" s="78">
        <v>0.57851259262606458</v>
      </c>
    </row>
    <row r="97" spans="1:15" x14ac:dyDescent="0.25">
      <c r="A97" s="88" t="s">
        <v>504</v>
      </c>
      <c r="B97" s="88">
        <v>2.3067875660627299</v>
      </c>
      <c r="C97" s="88">
        <v>0.27247988335497703</v>
      </c>
      <c r="D97" s="96">
        <v>2.3067875660627299</v>
      </c>
      <c r="E97" s="96">
        <v>0.27247988335497703</v>
      </c>
      <c r="F97" s="87">
        <v>0.32762023485384001</v>
      </c>
      <c r="G97" s="87">
        <v>2.2546932271779001E-2</v>
      </c>
      <c r="H97" s="87">
        <v>0.58262605197203776</v>
      </c>
      <c r="I97" s="88">
        <v>6.9977073797636402</v>
      </c>
      <c r="J97" s="88">
        <v>0.69841369861772495</v>
      </c>
      <c r="K97" s="73">
        <v>6.9977073797636402</v>
      </c>
      <c r="L97" s="74">
        <v>0.69841369861772495</v>
      </c>
      <c r="M97" s="78">
        <v>3.0557827391882899</v>
      </c>
      <c r="N97" s="78">
        <v>0.21069568128550401</v>
      </c>
      <c r="O97" s="78">
        <v>0.69083795384328195</v>
      </c>
    </row>
    <row r="98" spans="1:15" x14ac:dyDescent="0.25">
      <c r="A98" s="88" t="s">
        <v>505</v>
      </c>
      <c r="B98" s="88">
        <v>1.4697045821583301</v>
      </c>
      <c r="C98" s="88">
        <v>0.17113840042171</v>
      </c>
      <c r="D98" s="96">
        <v>1.4697045821583301</v>
      </c>
      <c r="E98" s="96">
        <v>0.17113840042171</v>
      </c>
      <c r="F98" s="87">
        <v>0.31388371811178201</v>
      </c>
      <c r="G98" s="87">
        <v>8.6309932157869994E-3</v>
      </c>
      <c r="H98" s="87">
        <v>0.23614272285027824</v>
      </c>
      <c r="I98" s="88">
        <v>4.6741223450384899</v>
      </c>
      <c r="J98" s="88">
        <v>0.47426995134058603</v>
      </c>
      <c r="K98" s="73">
        <v>4.6741223450384899</v>
      </c>
      <c r="L98" s="74">
        <v>0.47426995134058603</v>
      </c>
      <c r="M98" s="78">
        <v>3.18356373653056</v>
      </c>
      <c r="N98" s="78">
        <v>8.7823873083124004E-2</v>
      </c>
      <c r="O98" s="78">
        <v>0.27187764723320856</v>
      </c>
    </row>
    <row r="99" spans="1:15" x14ac:dyDescent="0.25">
      <c r="A99" s="88" t="s">
        <v>506</v>
      </c>
      <c r="B99" s="88">
        <v>1.7205760106571699</v>
      </c>
      <c r="C99" s="88">
        <v>0.25315224310885198</v>
      </c>
      <c r="D99" s="96">
        <v>1.7205760106571699</v>
      </c>
      <c r="E99" s="96">
        <v>0.25315224310885198</v>
      </c>
      <c r="F99" s="87">
        <v>0.31755097508359598</v>
      </c>
      <c r="G99" s="87">
        <v>1.1438290306928001E-2</v>
      </c>
      <c r="H99" s="87">
        <v>0.24481597177167436</v>
      </c>
      <c r="I99" s="88">
        <v>5.4182930329059102</v>
      </c>
      <c r="J99" s="88">
        <v>0.630097818680036</v>
      </c>
      <c r="K99" s="73">
        <v>5.4182930329059102</v>
      </c>
      <c r="L99" s="74">
        <v>0.630097818680036</v>
      </c>
      <c r="M99" s="78">
        <v>3.1535065613044799</v>
      </c>
      <c r="N99" s="78">
        <v>0.10252888618438299</v>
      </c>
      <c r="O99" s="78">
        <v>0.27958058758755966</v>
      </c>
    </row>
    <row r="100" spans="1:15" x14ac:dyDescent="0.25">
      <c r="A100" s="88" t="s">
        <v>507</v>
      </c>
      <c r="B100" s="88">
        <v>0.464955918214844</v>
      </c>
      <c r="C100" s="88">
        <v>6.0163104999781003E-2</v>
      </c>
      <c r="D100" s="96">
        <v>0.464955918214844</v>
      </c>
      <c r="E100" s="96">
        <v>6.0163104999781003E-2</v>
      </c>
      <c r="F100" s="87">
        <v>0.29323649569740601</v>
      </c>
      <c r="G100" s="87">
        <v>6.2483808989319996E-3</v>
      </c>
      <c r="H100" s="87">
        <v>0.16467626690876627</v>
      </c>
      <c r="I100" s="88">
        <v>1.5836256810432201</v>
      </c>
      <c r="J100" s="88">
        <v>0.19646456110508101</v>
      </c>
      <c r="K100" s="73">
        <v>1.5836256810432201</v>
      </c>
      <c r="L100" s="74">
        <v>0.19646456110508101</v>
      </c>
      <c r="M100" s="78">
        <v>3.4090719354099699</v>
      </c>
      <c r="N100" s="78">
        <v>5.7193976884664002E-2</v>
      </c>
      <c r="O100" s="78">
        <v>0.13523292561492334</v>
      </c>
    </row>
    <row r="101" spans="1:15" x14ac:dyDescent="0.25">
      <c r="A101" s="88" t="s">
        <v>508</v>
      </c>
      <c r="B101" s="88">
        <v>3.7024887374787698</v>
      </c>
      <c r="C101" s="88">
        <v>0.44366089986483098</v>
      </c>
      <c r="D101" s="96">
        <v>3.7024887374787698</v>
      </c>
      <c r="E101" s="96">
        <v>0.44366089986483098</v>
      </c>
      <c r="F101" s="87">
        <v>0.36951228757273202</v>
      </c>
      <c r="G101" s="87">
        <v>2.0123389481906999E-2</v>
      </c>
      <c r="H101" s="87">
        <v>0.45448006514429612</v>
      </c>
      <c r="I101" s="88">
        <v>10.015186590701401</v>
      </c>
      <c r="J101" s="88">
        <v>0.90113671704621201</v>
      </c>
      <c r="K101" s="73">
        <v>10.015186590701401</v>
      </c>
      <c r="L101" s="74">
        <v>0.90113671704621201</v>
      </c>
      <c r="M101" s="78">
        <v>2.7058034085509899</v>
      </c>
      <c r="N101" s="78">
        <v>0.122808372767926</v>
      </c>
      <c r="O101" s="78">
        <v>0.50442905844504893</v>
      </c>
    </row>
    <row r="102" spans="1:15" x14ac:dyDescent="0.25">
      <c r="A102" s="88" t="s">
        <v>509</v>
      </c>
      <c r="B102" s="88">
        <v>0.880179121950045</v>
      </c>
      <c r="C102" s="88">
        <v>9.0214967247049999E-2</v>
      </c>
      <c r="D102" s="96">
        <v>0.880179121950045</v>
      </c>
      <c r="E102" s="96">
        <v>9.0214967247049999E-2</v>
      </c>
      <c r="F102" s="87">
        <v>0.29946358413273999</v>
      </c>
      <c r="G102" s="87">
        <v>9.1537984780630001E-3</v>
      </c>
      <c r="H102" s="87">
        <v>0.29822894763193858</v>
      </c>
      <c r="I102" s="88">
        <v>2.9372068653035099</v>
      </c>
      <c r="J102" s="88">
        <v>0.292131919981652</v>
      </c>
      <c r="K102" s="73">
        <v>2.9372068653035099</v>
      </c>
      <c r="L102" s="74">
        <v>0.292131919981652</v>
      </c>
      <c r="M102" s="78">
        <v>3.3405255569871102</v>
      </c>
      <c r="N102" s="78">
        <v>8.7741875513960996E-2</v>
      </c>
      <c r="O102" s="78">
        <v>0.26408737287602396</v>
      </c>
    </row>
    <row r="103" spans="1:15" x14ac:dyDescent="0.25">
      <c r="A103" s="88" t="s">
        <v>510</v>
      </c>
      <c r="B103" s="88">
        <v>1.73225598608114</v>
      </c>
      <c r="C103" s="88">
        <v>0.10049617484550399</v>
      </c>
      <c r="D103" s="96">
        <v>1.73225598608114</v>
      </c>
      <c r="E103" s="96">
        <v>0.10049617484550399</v>
      </c>
      <c r="F103" s="87">
        <v>0.31736729856161999</v>
      </c>
      <c r="G103" s="87">
        <v>8.6078813336869994E-3</v>
      </c>
      <c r="H103" s="87">
        <v>0.46751616874313201</v>
      </c>
      <c r="I103" s="88">
        <v>5.4462382330453503</v>
      </c>
      <c r="J103" s="88">
        <v>0.30141681636171502</v>
      </c>
      <c r="K103" s="73">
        <v>5.4462382330453503</v>
      </c>
      <c r="L103" s="74">
        <v>0.30141681636171502</v>
      </c>
      <c r="M103" s="78">
        <v>3.1496818760244798</v>
      </c>
      <c r="N103" s="78">
        <v>7.4175373952353005E-2</v>
      </c>
      <c r="O103" s="78">
        <v>0.42552218687408522</v>
      </c>
    </row>
    <row r="104" spans="1:15" x14ac:dyDescent="0.25">
      <c r="A104" s="88" t="s">
        <v>511</v>
      </c>
      <c r="B104" s="88">
        <v>0.98908864875255798</v>
      </c>
      <c r="C104" s="88">
        <v>8.3316902140801993E-2</v>
      </c>
      <c r="D104" s="96">
        <v>0.98908864875255798</v>
      </c>
      <c r="E104" s="96">
        <v>8.3316902140801993E-2</v>
      </c>
      <c r="F104" s="87">
        <v>0.30084118912686397</v>
      </c>
      <c r="G104" s="87">
        <v>6.2536530709290002E-3</v>
      </c>
      <c r="H104" s="87">
        <v>0.24677354040066315</v>
      </c>
      <c r="I104" s="88">
        <v>3.2790727263800901</v>
      </c>
      <c r="J104" s="88">
        <v>0.27545125362656703</v>
      </c>
      <c r="K104" s="73">
        <v>3.2790727263800901</v>
      </c>
      <c r="L104" s="74">
        <v>0.27545125362656703</v>
      </c>
      <c r="M104" s="78">
        <v>3.3213872798170101</v>
      </c>
      <c r="N104" s="78">
        <v>6.2358516626967002E-2</v>
      </c>
      <c r="O104" s="78">
        <v>0.22350258647271246</v>
      </c>
    </row>
    <row r="105" spans="1:15" x14ac:dyDescent="0.25">
      <c r="A105" s="88" t="s">
        <v>512</v>
      </c>
      <c r="B105" s="88">
        <v>8.4686427277205105</v>
      </c>
      <c r="C105" s="88">
        <v>0.65714905896506104</v>
      </c>
      <c r="D105" s="96">
        <v>8.4686427277205105</v>
      </c>
      <c r="E105" s="96">
        <v>0.65714905896506104</v>
      </c>
      <c r="F105" s="87">
        <v>0.48922444180560598</v>
      </c>
      <c r="G105" s="87">
        <v>3.4776249690926998E-2</v>
      </c>
      <c r="H105" s="87">
        <v>0.91606126576462332</v>
      </c>
      <c r="I105" s="88">
        <v>17.249201253109199</v>
      </c>
      <c r="J105" s="88">
        <v>1.0063480135368701</v>
      </c>
      <c r="K105" s="73">
        <v>17.249201253109199</v>
      </c>
      <c r="L105" s="74">
        <v>1.0063480135368701</v>
      </c>
      <c r="M105" s="78">
        <v>2.0421565564218702</v>
      </c>
      <c r="N105" s="78">
        <v>0.12439388010753601</v>
      </c>
      <c r="O105" s="78">
        <v>0.9577876279351466</v>
      </c>
    </row>
    <row r="106" spans="1:15" x14ac:dyDescent="0.25">
      <c r="A106" s="88" t="s">
        <v>513</v>
      </c>
      <c r="B106" s="88">
        <v>3.0053883019086398</v>
      </c>
      <c r="C106" s="88">
        <v>0.55131521882590795</v>
      </c>
      <c r="D106" s="96">
        <v>3.0053883019086398</v>
      </c>
      <c r="E106" s="96">
        <v>0.55131521882590795</v>
      </c>
      <c r="F106" s="87">
        <v>0.351240361387053</v>
      </c>
      <c r="G106" s="87">
        <v>2.5378269654809001E-2</v>
      </c>
      <c r="H106" s="87">
        <v>0.39387480646762901</v>
      </c>
      <c r="I106" s="88">
        <v>8.5555480276204996</v>
      </c>
      <c r="J106" s="88">
        <v>1.07256717637609</v>
      </c>
      <c r="K106" s="73">
        <v>8.5555480276204996</v>
      </c>
      <c r="L106" s="74">
        <v>1.07256717637609</v>
      </c>
      <c r="M106" s="78">
        <v>2.8442338030549901</v>
      </c>
      <c r="N106" s="78">
        <v>0.153544457702258</v>
      </c>
      <c r="O106" s="78">
        <v>0.43061800313740917</v>
      </c>
    </row>
    <row r="107" spans="1:15" x14ac:dyDescent="0.25">
      <c r="A107" s="88" t="s">
        <v>514</v>
      </c>
      <c r="B107" s="88">
        <v>6.8289893821476504</v>
      </c>
      <c r="C107" s="88">
        <v>0.53561272041016394</v>
      </c>
      <c r="D107" s="96">
        <v>6.8289893821476504</v>
      </c>
      <c r="E107" s="96">
        <v>0.53561272041016394</v>
      </c>
      <c r="F107" s="87">
        <v>0.419589190200228</v>
      </c>
      <c r="G107" s="87">
        <v>2.1071923196146002E-2</v>
      </c>
      <c r="H107" s="87">
        <v>0.64030285533458831</v>
      </c>
      <c r="I107" s="88">
        <v>16.2281061770456</v>
      </c>
      <c r="J107" s="88">
        <v>0.88482254148072303</v>
      </c>
      <c r="K107" s="73">
        <v>16.2281061770456</v>
      </c>
      <c r="L107" s="74">
        <v>0.88482254148072303</v>
      </c>
      <c r="M107" s="78">
        <v>2.3700592623749199</v>
      </c>
      <c r="N107" s="78">
        <v>9.7144621721605998E-2</v>
      </c>
      <c r="O107" s="78">
        <v>0.75174616017673423</v>
      </c>
    </row>
    <row r="108" spans="1:15" x14ac:dyDescent="0.25">
      <c r="A108" s="88" t="s">
        <v>515</v>
      </c>
      <c r="B108" s="88">
        <v>3.1865013052586999</v>
      </c>
      <c r="C108" s="88">
        <v>0.17601193741721199</v>
      </c>
      <c r="D108" s="96">
        <v>3.1865013052586999</v>
      </c>
      <c r="E108" s="96">
        <v>0.17601193741721199</v>
      </c>
      <c r="F108" s="87">
        <v>0.34420228755640098</v>
      </c>
      <c r="G108" s="87">
        <v>1.1977944642561E-2</v>
      </c>
      <c r="H108" s="87">
        <v>0.6299999669087103</v>
      </c>
      <c r="I108" s="88">
        <v>9.2191177278881806</v>
      </c>
      <c r="J108" s="88">
        <v>0.39527654078022301</v>
      </c>
      <c r="K108" s="73">
        <v>9.2191177278881806</v>
      </c>
      <c r="L108" s="74">
        <v>0.39527654078022301</v>
      </c>
      <c r="M108" s="78">
        <v>2.89618989208051</v>
      </c>
      <c r="N108" s="78">
        <v>8.4494373809251996E-2</v>
      </c>
      <c r="O108" s="78">
        <v>0.68043881405651574</v>
      </c>
    </row>
    <row r="109" spans="1:15" x14ac:dyDescent="0.25">
      <c r="A109" s="88" t="s">
        <v>516</v>
      </c>
      <c r="B109" s="88">
        <v>8.5791075235585392</v>
      </c>
      <c r="C109" s="88">
        <v>0.64822700798033595</v>
      </c>
      <c r="D109" s="96">
        <v>8.5791075235585392</v>
      </c>
      <c r="E109" s="96">
        <v>0.64822700798033595</v>
      </c>
      <c r="F109" s="87">
        <v>0.47916775264961597</v>
      </c>
      <c r="G109" s="87">
        <v>5.9905878543209001E-2</v>
      </c>
      <c r="H109" s="87">
        <v>0.60437035280079199</v>
      </c>
      <c r="I109" s="88">
        <v>18.010424605726101</v>
      </c>
      <c r="J109" s="88">
        <v>2.0674163802888299</v>
      </c>
      <c r="K109" s="73">
        <v>18.010424605726101</v>
      </c>
      <c r="L109" s="74">
        <v>2.0674163802888299</v>
      </c>
      <c r="M109" s="78">
        <v>2.09750796227299</v>
      </c>
      <c r="N109" s="78">
        <v>0.24991018393977901</v>
      </c>
      <c r="O109" s="78">
        <v>0.96343776348047949</v>
      </c>
    </row>
    <row r="110" spans="1:15" x14ac:dyDescent="0.25">
      <c r="A110" s="88" t="s">
        <v>517</v>
      </c>
      <c r="B110" s="88">
        <v>4.5066210352063898</v>
      </c>
      <c r="C110" s="88">
        <v>0.17848321377321699</v>
      </c>
      <c r="D110" s="96">
        <v>4.5066210352063898</v>
      </c>
      <c r="E110" s="96">
        <v>0.17848321377321699</v>
      </c>
      <c r="F110" s="87">
        <v>0.38610644239681702</v>
      </c>
      <c r="G110" s="87">
        <v>1.7681674770936E-2</v>
      </c>
      <c r="H110" s="87">
        <v>0.86482848938916279</v>
      </c>
      <c r="I110" s="88">
        <v>11.650541412250099</v>
      </c>
      <c r="J110" s="88">
        <v>0.44374043281087699</v>
      </c>
      <c r="K110" s="73">
        <v>11.650541412250099</v>
      </c>
      <c r="L110" s="74">
        <v>0.44374043281087699</v>
      </c>
      <c r="M110" s="78">
        <v>2.5874138532514599</v>
      </c>
      <c r="N110" s="78">
        <v>0.10921778033948</v>
      </c>
      <c r="O110" s="78">
        <v>0.90230932939664787</v>
      </c>
    </row>
  </sheetData>
  <mergeCells count="6">
    <mergeCell ref="Y3:AN3"/>
    <mergeCell ref="D1:S1"/>
    <mergeCell ref="T1:X1"/>
    <mergeCell ref="D3:I3"/>
    <mergeCell ref="K3:Q3"/>
    <mergeCell ref="R3:X3"/>
  </mergeCells>
  <conditionalFormatting sqref="AK1 AK3 AI4 AI6:AI24">
    <cfRule type="cellIs" dxfId="7" priority="7" operator="greaterThan">
      <formula>500</formula>
    </cfRule>
  </conditionalFormatting>
  <conditionalFormatting sqref="F7:F36">
    <cfRule type="cellIs" dxfId="6" priority="6" operator="greaterThan">
      <formula>40</formula>
    </cfRule>
  </conditionalFormatting>
  <conditionalFormatting sqref="F38:F60 F62:F77">
    <cfRule type="cellIs" dxfId="5" priority="5" operator="greaterThan">
      <formula>40</formula>
    </cfRule>
  </conditionalFormatting>
  <conditionalFormatting sqref="AI37">
    <cfRule type="cellIs" dxfId="4" priority="4" operator="greaterThan">
      <formula>500</formula>
    </cfRule>
  </conditionalFormatting>
  <conditionalFormatting sqref="AI61">
    <cfRule type="cellIs" dxfId="3" priority="3" operator="greaterThan">
      <formula>500</formula>
    </cfRule>
  </conditionalFormatting>
  <conditionalFormatting sqref="AI5">
    <cfRule type="cellIs" dxfId="2" priority="2" operator="greaterThan">
      <formula>500</formula>
    </cfRule>
  </conditionalFormatting>
  <conditionalFormatting sqref="AI78">
    <cfRule type="cellIs" dxfId="1" priority="1" operator="greaterThan">
      <formula>500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W33" sqref="W33:W44"/>
    </sheetView>
  </sheetViews>
  <sheetFormatPr defaultRowHeight="15" x14ac:dyDescent="0.25"/>
  <cols>
    <col min="5" max="5" width="10.5703125" bestFit="1" customWidth="1"/>
    <col min="17" max="17" width="12" bestFit="1" customWidth="1"/>
    <col min="18" max="18" width="16" bestFit="1" customWidth="1"/>
  </cols>
  <sheetData>
    <row r="1" spans="1:26" ht="15.75" thickBot="1" x14ac:dyDescent="0.3">
      <c r="A1" s="1"/>
      <c r="B1" s="2" t="s">
        <v>0</v>
      </c>
      <c r="C1" s="3" t="s">
        <v>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6" ht="15.75" thickBot="1" x14ac:dyDescent="0.3">
      <c r="A2" s="5" t="s">
        <v>2</v>
      </c>
      <c r="B2" s="6">
        <v>1567</v>
      </c>
      <c r="C2" s="7">
        <v>15.3</v>
      </c>
      <c r="D2" t="s">
        <v>281</v>
      </c>
    </row>
    <row r="3" spans="1:26" ht="15.75" thickBot="1" x14ac:dyDescent="0.3">
      <c r="A3" s="9" t="s">
        <v>7</v>
      </c>
      <c r="B3" s="10">
        <v>1518</v>
      </c>
      <c r="C3" s="11">
        <v>0.3</v>
      </c>
      <c r="D3" s="130" t="s">
        <v>3</v>
      </c>
      <c r="E3" s="130"/>
      <c r="F3" s="130"/>
      <c r="G3" s="130"/>
      <c r="H3" s="130"/>
      <c r="I3" s="130"/>
      <c r="J3" s="8"/>
      <c r="K3" s="130" t="s">
        <v>4</v>
      </c>
      <c r="L3" s="130"/>
      <c r="M3" s="130"/>
      <c r="N3" s="130"/>
      <c r="O3" s="130"/>
      <c r="P3" s="130"/>
      <c r="Q3" s="130"/>
      <c r="R3" s="129" t="s">
        <v>5</v>
      </c>
      <c r="S3" s="129"/>
      <c r="T3" s="129"/>
      <c r="U3" s="129"/>
      <c r="V3" s="129"/>
    </row>
    <row r="4" spans="1:26" ht="15.75" thickBot="1" x14ac:dyDescent="0.3">
      <c r="B4" s="4" t="s">
        <v>8</v>
      </c>
      <c r="C4" s="4"/>
      <c r="D4" s="80" t="s">
        <v>9</v>
      </c>
      <c r="E4" s="80"/>
      <c r="F4" s="12"/>
      <c r="G4" s="13"/>
      <c r="H4" s="14"/>
      <c r="I4" s="4" t="s">
        <v>8</v>
      </c>
      <c r="J4" s="4"/>
      <c r="K4" s="15" t="s">
        <v>9</v>
      </c>
      <c r="L4" s="15"/>
      <c r="M4" s="15"/>
      <c r="N4" s="15"/>
      <c r="O4" s="16"/>
      <c r="P4" s="4" t="s">
        <v>8</v>
      </c>
      <c r="Q4" s="4"/>
      <c r="R4" s="4" t="s">
        <v>9</v>
      </c>
      <c r="S4" s="4"/>
      <c r="T4" s="17"/>
      <c r="U4" s="17"/>
      <c r="V4" s="18"/>
    </row>
    <row r="5" spans="1:26" ht="17.25" x14ac:dyDescent="0.25">
      <c r="A5" s="19" t="s">
        <v>10</v>
      </c>
      <c r="B5" s="21" t="s">
        <v>11</v>
      </c>
      <c r="C5" s="22" t="s">
        <v>12</v>
      </c>
      <c r="D5" s="23" t="s">
        <v>13</v>
      </c>
      <c r="E5" s="24" t="s">
        <v>12</v>
      </c>
      <c r="F5" s="25" t="s">
        <v>14</v>
      </c>
      <c r="G5" s="26" t="s">
        <v>12</v>
      </c>
      <c r="H5" s="27" t="s">
        <v>15</v>
      </c>
      <c r="I5" s="22" t="s">
        <v>16</v>
      </c>
      <c r="J5" s="28" t="s">
        <v>12</v>
      </c>
      <c r="K5" s="29" t="s">
        <v>17</v>
      </c>
      <c r="L5" s="30" t="s">
        <v>12</v>
      </c>
      <c r="M5" s="31" t="s">
        <v>18</v>
      </c>
      <c r="N5" s="32" t="s">
        <v>12</v>
      </c>
      <c r="O5" s="33" t="s">
        <v>15</v>
      </c>
      <c r="P5" s="20" t="s">
        <v>19</v>
      </c>
      <c r="Q5" s="28" t="s">
        <v>12</v>
      </c>
      <c r="R5" s="34" t="s">
        <v>20</v>
      </c>
      <c r="S5" s="34" t="s">
        <v>12</v>
      </c>
      <c r="T5" s="34" t="s">
        <v>21</v>
      </c>
      <c r="U5" s="34" t="s">
        <v>12</v>
      </c>
      <c r="V5" s="35" t="s">
        <v>22</v>
      </c>
    </row>
    <row r="6" spans="1:26" x14ac:dyDescent="0.25">
      <c r="A6" s="46"/>
      <c r="B6" s="81"/>
      <c r="C6" s="82"/>
      <c r="D6" s="83"/>
      <c r="E6" s="84"/>
      <c r="F6" s="40" t="s">
        <v>35</v>
      </c>
      <c r="G6" s="41"/>
      <c r="H6" s="42"/>
      <c r="I6" s="81" t="s">
        <v>8</v>
      </c>
      <c r="J6" s="82"/>
      <c r="K6" s="85" t="s">
        <v>9</v>
      </c>
      <c r="L6" s="86"/>
      <c r="M6" s="43" t="s">
        <v>35</v>
      </c>
      <c r="N6" s="44"/>
      <c r="O6" s="45"/>
      <c r="P6" s="81" t="s">
        <v>8</v>
      </c>
      <c r="Q6" s="82"/>
      <c r="R6" s="82" t="s">
        <v>9</v>
      </c>
      <c r="S6" s="43" t="s">
        <v>35</v>
      </c>
      <c r="T6" s="44">
        <v>1518</v>
      </c>
      <c r="U6" s="45">
        <f>T6*SQRT(((14.8/T6)^2)+((0.00000008/0.00001867))^2)</f>
        <v>16.166298481324574</v>
      </c>
    </row>
    <row r="7" spans="1:26" x14ac:dyDescent="0.25">
      <c r="A7" s="88" t="s">
        <v>38</v>
      </c>
      <c r="B7" s="88" t="s">
        <v>37</v>
      </c>
      <c r="C7" s="88">
        <v>57962.3765074771</v>
      </c>
      <c r="D7" s="47" t="str">
        <f t="shared" ref="D7:D24" si="0">IF(ISNUMBER(B7),(B7*(EXP(B$2*0.00001867)-1)/(EXP(B$3*0.00001867)-1)),"&lt; DL")</f>
        <v>&lt; DL</v>
      </c>
      <c r="E7" s="48">
        <f>C7</f>
        <v>57962.3765074771</v>
      </c>
      <c r="F7" s="49" t="s">
        <v>37</v>
      </c>
      <c r="G7" s="50">
        <v>1614.5291831033201</v>
      </c>
      <c r="H7" s="51" t="e">
        <v>#VALUE!</v>
      </c>
      <c r="I7" s="52">
        <v>32.705799607159399</v>
      </c>
      <c r="J7" s="53">
        <v>1.3603701684023</v>
      </c>
      <c r="K7" s="54">
        <f t="shared" ref="K7:K24" si="1">IF(ISNUMBER(I7),(I7*(EXP(B$2*0.00001867)-1)/(EXP(B$3*0.00001867)-1)),"&lt; DL")</f>
        <v>33.777041125244054</v>
      </c>
      <c r="L7" s="55">
        <f>J7</f>
        <v>1.3603701684023</v>
      </c>
      <c r="M7" s="56" t="s">
        <v>37</v>
      </c>
      <c r="N7" s="56">
        <v>9.1027199655399995E-4</v>
      </c>
      <c r="O7" s="57" t="e">
        <v>#VALUE!</v>
      </c>
      <c r="P7" s="88">
        <v>3.0604345543854002E-2</v>
      </c>
      <c r="Q7" s="88">
        <v>1.2639998130239999E-3</v>
      </c>
      <c r="R7" s="89">
        <f>IF(ISNUMBER(P7),(P7*((EXP(B$3*0.00001867)-1)/(EXP(B$2*0.00001867)-1))),"&lt; DL")</f>
        <v>2.9633726315875412E-2</v>
      </c>
      <c r="S7" s="89">
        <f>Q7</f>
        <v>1.2639998130239999E-3</v>
      </c>
      <c r="T7" s="60">
        <f>LN(R7+1)/0.00001867</f>
        <v>1564.174262471402</v>
      </c>
      <c r="U7" s="60">
        <f>Q7/P7*T7</f>
        <v>64.602458904658775</v>
      </c>
      <c r="V7" s="61">
        <f>U7/T7</f>
        <v>4.130131818086983E-2</v>
      </c>
      <c r="Y7" s="58"/>
    </row>
    <row r="8" spans="1:26" x14ac:dyDescent="0.25">
      <c r="A8" s="88" t="s">
        <v>39</v>
      </c>
      <c r="B8" s="88">
        <v>2073.9254808229398</v>
      </c>
      <c r="C8" s="88">
        <v>563.71022896460204</v>
      </c>
      <c r="D8" s="68">
        <f t="shared" si="0"/>
        <v>2141.8545670142735</v>
      </c>
      <c r="E8" s="69">
        <f t="shared" ref="E8:E24" si="2">C8</f>
        <v>563.71022896460204</v>
      </c>
      <c r="F8" s="70">
        <v>64.051855853359598</v>
      </c>
      <c r="G8" s="71">
        <v>17.467072626507999</v>
      </c>
      <c r="H8" s="14">
        <v>0.99672272372786486</v>
      </c>
      <c r="I8" s="72">
        <v>32.308506093709099</v>
      </c>
      <c r="J8">
        <v>1.34333534871551</v>
      </c>
      <c r="K8" s="73">
        <f t="shared" si="1"/>
        <v>33.366734711586894</v>
      </c>
      <c r="L8" s="74">
        <f t="shared" ref="L8:L24" si="3">J8</f>
        <v>1.34333534871551</v>
      </c>
      <c r="M8" s="75">
        <v>1.5597423437904E-2</v>
      </c>
      <c r="N8" s="75">
        <v>4.2870142853910003E-3</v>
      </c>
      <c r="O8" s="76">
        <v>0.15127442038233965</v>
      </c>
      <c r="P8" s="88">
        <v>3.0934797210795999E-2</v>
      </c>
      <c r="Q8" s="88">
        <v>1.5781624815340001E-3</v>
      </c>
      <c r="R8" s="90">
        <f>IF(ISNUMBER(P8),(P8*((EXP(B$3*0.00001867)-1)/(EXP(B$2*0.00001867)-1))),"&lt; DL")</f>
        <v>2.995369768218847E-2</v>
      </c>
      <c r="S8" s="90">
        <f>Q8</f>
        <v>1.5781624815340001E-3</v>
      </c>
      <c r="T8" s="91">
        <f>LN(R8+1)/0.00001867</f>
        <v>1580.8166858319771</v>
      </c>
      <c r="U8" s="91">
        <f>Q8/P8*T8</f>
        <v>80.646579538342237</v>
      </c>
      <c r="V8" s="92">
        <f>U8/T8</f>
        <v>5.10157694191457E-2</v>
      </c>
    </row>
    <row r="9" spans="1:26" x14ac:dyDescent="0.25">
      <c r="A9" s="88" t="s">
        <v>40</v>
      </c>
      <c r="B9" s="88">
        <v>8357.5695594040099</v>
      </c>
      <c r="C9" s="88">
        <v>4527.9460399566597</v>
      </c>
      <c r="D9" s="68">
        <f t="shared" si="0"/>
        <v>8631.3123086977539</v>
      </c>
      <c r="E9" s="69">
        <f t="shared" si="2"/>
        <v>4527.9460399566597</v>
      </c>
      <c r="F9" s="70">
        <v>248.98555889436901</v>
      </c>
      <c r="G9" s="71">
        <v>134.21975463662</v>
      </c>
      <c r="H9" s="14">
        <v>0.9949953220370964</v>
      </c>
      <c r="I9" s="72">
        <v>33.442933061960701</v>
      </c>
      <c r="J9">
        <v>1.4045119545681599</v>
      </c>
      <c r="K9" s="73">
        <f t="shared" si="1"/>
        <v>34.538318553610814</v>
      </c>
      <c r="L9" s="74">
        <f t="shared" si="3"/>
        <v>1.4045119545681599</v>
      </c>
      <c r="M9" s="75">
        <v>3.9107083733430003E-3</v>
      </c>
      <c r="N9" s="75">
        <v>2.1507932064079999E-3</v>
      </c>
      <c r="O9" s="76">
        <v>7.6362098679848125E-2</v>
      </c>
      <c r="P9" s="88">
        <v>2.9861595182586999E-2</v>
      </c>
      <c r="Q9" s="88">
        <v>1.5389700553230001E-3</v>
      </c>
      <c r="R9" s="90">
        <f t="shared" ref="R9:R36" si="4">IF(ISNUMBER(P9),(P9*((EXP(B$3*0.00001867)-1)/(EXP(B$2*0.00001867)-1))),"&lt; DL")</f>
        <v>2.8914532340782416E-2</v>
      </c>
      <c r="S9" s="90">
        <f t="shared" ref="S9:S36" si="5">Q9</f>
        <v>1.5389700553230001E-3</v>
      </c>
      <c r="T9" s="91">
        <f t="shared" ref="T9:T36" si="6">LN(R9+1)/0.00001867</f>
        <v>1526.7484977316585</v>
      </c>
      <c r="U9" s="91">
        <f t="shared" ref="U9:U36" si="7">Q9/P9*T9</f>
        <v>78.683680682554979</v>
      </c>
      <c r="V9" s="92">
        <f t="shared" ref="V9:V36" si="8">U9/T9</f>
        <v>5.1536766402231912E-2</v>
      </c>
    </row>
    <row r="10" spans="1:26" x14ac:dyDescent="0.25">
      <c r="A10" s="88" t="s">
        <v>41</v>
      </c>
      <c r="B10" s="88" t="s">
        <v>37</v>
      </c>
      <c r="C10" s="88">
        <v>383456.475956043</v>
      </c>
      <c r="D10" s="68" t="str">
        <f t="shared" si="0"/>
        <v>&lt; DL</v>
      </c>
      <c r="E10" s="69">
        <f t="shared" si="2"/>
        <v>383456.475956043</v>
      </c>
      <c r="F10" s="70" t="s">
        <v>37</v>
      </c>
      <c r="G10" s="71">
        <v>14672.2442213455</v>
      </c>
      <c r="H10" s="14" t="e">
        <v>#VALUE!</v>
      </c>
      <c r="I10" s="72">
        <v>34.544746873508998</v>
      </c>
      <c r="J10">
        <v>1.6336196841033801</v>
      </c>
      <c r="K10" s="73">
        <f t="shared" si="1"/>
        <v>35.676221031826998</v>
      </c>
      <c r="L10" s="74">
        <f t="shared" si="3"/>
        <v>1.6336196841033801</v>
      </c>
      <c r="M10" s="75" t="s">
        <v>37</v>
      </c>
      <c r="N10" s="75">
        <v>5.7889757893199998E-4</v>
      </c>
      <c r="O10" s="76" t="e">
        <v>#VALUE!</v>
      </c>
      <c r="P10" s="88">
        <v>2.8986091204658001E-2</v>
      </c>
      <c r="Q10" s="88">
        <v>1.6772307933080001E-3</v>
      </c>
      <c r="R10" s="90">
        <f t="shared" si="4"/>
        <v>2.806679504042971E-2</v>
      </c>
      <c r="S10" s="90">
        <f t="shared" si="5"/>
        <v>1.6772307933080001E-3</v>
      </c>
      <c r="T10" s="91">
        <f t="shared" si="6"/>
        <v>1482.5999272846805</v>
      </c>
      <c r="U10" s="91">
        <f t="shared" si="7"/>
        <v>85.78811936527913</v>
      </c>
      <c r="V10" s="92">
        <f t="shared" si="8"/>
        <v>5.7863296622708241E-2</v>
      </c>
    </row>
    <row r="11" spans="1:26" x14ac:dyDescent="0.25">
      <c r="A11" s="88" t="s">
        <v>42</v>
      </c>
      <c r="B11" s="88" t="s">
        <v>37</v>
      </c>
      <c r="C11" s="88">
        <v>32613.679105058302</v>
      </c>
      <c r="D11" s="68" t="str">
        <f t="shared" si="0"/>
        <v>&lt; DL</v>
      </c>
      <c r="E11" s="69">
        <f t="shared" si="2"/>
        <v>32613.679105058302</v>
      </c>
      <c r="F11" s="70" t="s">
        <v>37</v>
      </c>
      <c r="G11" s="71">
        <v>938.46051923543496</v>
      </c>
      <c r="H11" s="14" t="e">
        <v>#VALUE!</v>
      </c>
      <c r="I11" s="72">
        <v>34.673184774332299</v>
      </c>
      <c r="J11">
        <v>1.64034888169114</v>
      </c>
      <c r="K11" s="73">
        <f t="shared" si="1"/>
        <v>35.808865770994267</v>
      </c>
      <c r="L11" s="74">
        <f t="shared" si="3"/>
        <v>1.64034888169114</v>
      </c>
      <c r="M11" s="75" t="s">
        <v>37</v>
      </c>
      <c r="N11" s="75">
        <v>1.3389195723629999E-3</v>
      </c>
      <c r="O11" s="76" t="e">
        <v>#VALUE!</v>
      </c>
      <c r="P11" s="88">
        <v>2.8825126074667001E-2</v>
      </c>
      <c r="Q11" s="88">
        <v>1.364664794059E-3</v>
      </c>
      <c r="R11" s="90">
        <f t="shared" si="4"/>
        <v>2.7910934932206925E-2</v>
      </c>
      <c r="S11" s="90">
        <f t="shared" si="5"/>
        <v>1.364664794059E-3</v>
      </c>
      <c r="T11" s="91">
        <f t="shared" si="6"/>
        <v>1474.4790631268668</v>
      </c>
      <c r="U11" s="91">
        <f t="shared" si="7"/>
        <v>69.806101170698113</v>
      </c>
      <c r="V11" s="92">
        <f t="shared" si="8"/>
        <v>4.7342890730956329E-2</v>
      </c>
    </row>
    <row r="12" spans="1:26" x14ac:dyDescent="0.25">
      <c r="A12" s="88" t="s">
        <v>43</v>
      </c>
      <c r="B12" s="88">
        <v>12031.6459758459</v>
      </c>
      <c r="C12" s="88">
        <v>8045.5312667123399</v>
      </c>
      <c r="D12" s="68">
        <f t="shared" si="0"/>
        <v>12425.728947521691</v>
      </c>
      <c r="E12" s="69">
        <f t="shared" si="2"/>
        <v>8045.5312667123399</v>
      </c>
      <c r="F12" s="70">
        <v>344.98175984233899</v>
      </c>
      <c r="G12" s="71">
        <v>224.33768005188699</v>
      </c>
      <c r="H12" s="14">
        <v>0.97247043927526555</v>
      </c>
      <c r="I12" s="72">
        <v>33.341634655683102</v>
      </c>
      <c r="J12">
        <v>1.43725614490537</v>
      </c>
      <c r="K12" s="73">
        <f t="shared" si="1"/>
        <v>34.433702232473351</v>
      </c>
      <c r="L12" s="74">
        <f t="shared" si="3"/>
        <v>1.43725614490537</v>
      </c>
      <c r="M12" s="75">
        <v>2.8755637430030001E-3</v>
      </c>
      <c r="N12" s="75">
        <v>1.891956790263E-3</v>
      </c>
      <c r="O12" s="76">
        <v>6.551776460928449E-2</v>
      </c>
      <c r="P12" s="88">
        <v>3.0026372977384998E-2</v>
      </c>
      <c r="Q12" s="88">
        <v>1.3489557918769999E-3</v>
      </c>
      <c r="R12" s="90">
        <f t="shared" si="4"/>
        <v>2.9074084194847728E-2</v>
      </c>
      <c r="S12" s="90">
        <f t="shared" si="5"/>
        <v>1.3489557918769999E-3</v>
      </c>
      <c r="T12" s="91">
        <f t="shared" si="6"/>
        <v>1535.0535919866343</v>
      </c>
      <c r="U12" s="91">
        <f t="shared" si="7"/>
        <v>68.96335549123998</v>
      </c>
      <c r="V12" s="92">
        <f t="shared" si="8"/>
        <v>4.4925698914517406E-2</v>
      </c>
      <c r="Y12" s="39"/>
      <c r="Z12" s="77"/>
    </row>
    <row r="13" spans="1:26" x14ac:dyDescent="0.25">
      <c r="A13" s="88" t="s">
        <v>44</v>
      </c>
      <c r="B13" s="88">
        <v>22308.213754643999</v>
      </c>
      <c r="C13" s="88">
        <v>20671.793696649602</v>
      </c>
      <c r="D13" s="68">
        <f t="shared" si="0"/>
        <v>23038.894094379542</v>
      </c>
      <c r="E13" s="69">
        <f t="shared" si="2"/>
        <v>20671.793696649602</v>
      </c>
      <c r="F13" s="70">
        <v>674.512746275979</v>
      </c>
      <c r="G13" s="71">
        <v>628.92210088779404</v>
      </c>
      <c r="H13" s="14">
        <v>0.99381756739805638</v>
      </c>
      <c r="I13" s="72">
        <v>33.949001612546397</v>
      </c>
      <c r="J13">
        <v>1.5018293657855399</v>
      </c>
      <c r="K13" s="73">
        <f t="shared" si="1"/>
        <v>35.060962807860562</v>
      </c>
      <c r="L13" s="74">
        <f t="shared" si="3"/>
        <v>1.5018293657855399</v>
      </c>
      <c r="M13" s="75">
        <v>1.522862714385E-3</v>
      </c>
      <c r="N13" s="75">
        <v>1.412868636145E-3</v>
      </c>
      <c r="O13" s="76">
        <v>4.7681790389080131E-2</v>
      </c>
      <c r="P13" s="88">
        <v>2.9519539378242001E-2</v>
      </c>
      <c r="Q13" s="88">
        <v>1.3644937699470001E-3</v>
      </c>
      <c r="R13" s="90">
        <f t="shared" si="4"/>
        <v>2.8583324863197524E-2</v>
      </c>
      <c r="S13" s="90">
        <f t="shared" si="5"/>
        <v>1.3644937699470001E-3</v>
      </c>
      <c r="T13" s="91">
        <f t="shared" si="6"/>
        <v>1509.5041638474713</v>
      </c>
      <c r="U13" s="91">
        <f t="shared" si="7"/>
        <v>69.774429773016124</v>
      </c>
      <c r="V13" s="92">
        <f t="shared" si="8"/>
        <v>4.6223409940899324E-2</v>
      </c>
    </row>
    <row r="14" spans="1:26" x14ac:dyDescent="0.25">
      <c r="A14" s="88" t="s">
        <v>45</v>
      </c>
      <c r="B14" s="88">
        <v>36616.747350890801</v>
      </c>
      <c r="C14" s="88">
        <v>43085.596128781697</v>
      </c>
      <c r="D14" s="68">
        <f t="shared" si="0"/>
        <v>37816.087544087117</v>
      </c>
      <c r="E14" s="69">
        <f t="shared" si="2"/>
        <v>43085.596128781697</v>
      </c>
      <c r="F14" s="70">
        <v>1127.4390408495101</v>
      </c>
      <c r="G14" s="71">
        <v>1334.3785907816</v>
      </c>
      <c r="H14" s="14">
        <v>0.99418303226868754</v>
      </c>
      <c r="I14" s="72">
        <v>33.256036997687197</v>
      </c>
      <c r="J14">
        <v>1.44389278708581</v>
      </c>
      <c r="K14" s="73">
        <f t="shared" si="1"/>
        <v>34.345300919890263</v>
      </c>
      <c r="L14" s="74">
        <f t="shared" si="3"/>
        <v>1.44389278708581</v>
      </c>
      <c r="M14" s="78">
        <v>9.0930990897699997E-4</v>
      </c>
      <c r="N14" s="78">
        <v>1.070682036778E-3</v>
      </c>
      <c r="O14" s="79">
        <v>3.6873627114145019E-2</v>
      </c>
      <c r="P14" s="88">
        <v>3.0060300129398001E-2</v>
      </c>
      <c r="Q14" s="88">
        <v>1.3385488952019999E-3</v>
      </c>
      <c r="R14" s="90">
        <f t="shared" si="4"/>
        <v>2.9106935344564024E-2</v>
      </c>
      <c r="S14" s="90">
        <f t="shared" si="5"/>
        <v>1.3385488952019999E-3</v>
      </c>
      <c r="T14" s="91">
        <f t="shared" si="6"/>
        <v>1536.763421000938</v>
      </c>
      <c r="U14" s="91">
        <f t="shared" si="7"/>
        <v>68.430220939675181</v>
      </c>
      <c r="V14" s="92">
        <f t="shared" si="8"/>
        <v>4.4528793439854664E-2</v>
      </c>
    </row>
    <row r="15" spans="1:26" x14ac:dyDescent="0.25">
      <c r="A15" s="88" t="s">
        <v>46</v>
      </c>
      <c r="B15" s="88">
        <v>3801.9681620686702</v>
      </c>
      <c r="C15" s="88">
        <v>1440.03037502435</v>
      </c>
      <c r="D15" s="68">
        <f t="shared" si="0"/>
        <v>3926.4973340982215</v>
      </c>
      <c r="E15" s="69">
        <f t="shared" si="2"/>
        <v>1440.03037502435</v>
      </c>
      <c r="F15" s="70">
        <v>112.120668959889</v>
      </c>
      <c r="G15" s="71">
        <v>42.762978156472599</v>
      </c>
      <c r="H15" s="14">
        <v>0.99307240510721018</v>
      </c>
      <c r="I15" s="72">
        <v>34.381295682400598</v>
      </c>
      <c r="J15">
        <v>1.51544784506166</v>
      </c>
      <c r="K15" s="73">
        <f t="shared" si="1"/>
        <v>35.507416181606189</v>
      </c>
      <c r="L15" s="74">
        <f t="shared" si="3"/>
        <v>1.51544784506166</v>
      </c>
      <c r="M15" s="78">
        <v>9.0462007179859995E-3</v>
      </c>
      <c r="N15" s="78">
        <v>3.4486808405759998E-3</v>
      </c>
      <c r="O15" s="79">
        <v>0.1156197352411993</v>
      </c>
      <c r="P15" s="88">
        <v>2.9083862274561001E-2</v>
      </c>
      <c r="Q15" s="88">
        <v>1.320873431367E-3</v>
      </c>
      <c r="R15" s="90">
        <f t="shared" si="4"/>
        <v>2.8161465293154577E-2</v>
      </c>
      <c r="S15" s="90">
        <f t="shared" si="5"/>
        <v>1.320873431367E-3</v>
      </c>
      <c r="T15" s="91">
        <f t="shared" si="6"/>
        <v>1487.5319820552879</v>
      </c>
      <c r="U15" s="91">
        <f t="shared" si="7"/>
        <v>67.55779046320562</v>
      </c>
      <c r="V15" s="92">
        <f t="shared" si="8"/>
        <v>4.5416025522935388E-2</v>
      </c>
    </row>
    <row r="16" spans="1:26" x14ac:dyDescent="0.25">
      <c r="A16" s="88" t="s">
        <v>47</v>
      </c>
      <c r="B16" s="88">
        <v>10074.9267281592</v>
      </c>
      <c r="C16" s="88">
        <v>6618.7479073940203</v>
      </c>
      <c r="D16" s="68">
        <f t="shared" si="0"/>
        <v>10404.919571401057</v>
      </c>
      <c r="E16" s="69">
        <f t="shared" si="2"/>
        <v>6618.7479073940203</v>
      </c>
      <c r="F16" s="70">
        <v>301.67117914365002</v>
      </c>
      <c r="G16" s="71">
        <v>198.913880891151</v>
      </c>
      <c r="H16" s="14">
        <v>0.99632877620922666</v>
      </c>
      <c r="I16" s="72">
        <v>33.998556294869502</v>
      </c>
      <c r="J16">
        <v>1.58564707155046</v>
      </c>
      <c r="K16" s="73">
        <f t="shared" si="1"/>
        <v>35.112140597820776</v>
      </c>
      <c r="L16" s="74">
        <f t="shared" si="3"/>
        <v>1.58564707155046</v>
      </c>
      <c r="M16" s="78">
        <v>3.3780235626619999E-3</v>
      </c>
      <c r="N16" s="78">
        <v>2.2244428545360002E-3</v>
      </c>
      <c r="O16" s="79">
        <v>7.0825145503351269E-2</v>
      </c>
      <c r="P16" s="88">
        <v>2.9432921782039E-2</v>
      </c>
      <c r="Q16" s="88">
        <v>1.36209661418E-3</v>
      </c>
      <c r="R16" s="90">
        <f t="shared" si="4"/>
        <v>2.8499454350876301E-2</v>
      </c>
      <c r="S16" s="90">
        <f t="shared" si="5"/>
        <v>1.36209661418E-3</v>
      </c>
      <c r="T16" s="91">
        <f t="shared" si="6"/>
        <v>1505.1365603475197</v>
      </c>
      <c r="U16" s="91">
        <f t="shared" si="7"/>
        <v>69.654702577946438</v>
      </c>
      <c r="V16" s="92">
        <f t="shared" si="8"/>
        <v>4.6277995241749977E-2</v>
      </c>
    </row>
    <row r="17" spans="1:22" x14ac:dyDescent="0.25">
      <c r="A17" s="88" t="s">
        <v>48</v>
      </c>
      <c r="B17" s="88" t="s">
        <v>37</v>
      </c>
      <c r="C17" s="88">
        <v>101984.758017663</v>
      </c>
      <c r="D17" s="68" t="str">
        <f t="shared" si="0"/>
        <v>&lt; DL</v>
      </c>
      <c r="E17" s="69">
        <f t="shared" si="2"/>
        <v>101984.758017663</v>
      </c>
      <c r="F17" s="70" t="s">
        <v>37</v>
      </c>
      <c r="G17" s="71">
        <v>3142.9731824273199</v>
      </c>
      <c r="H17" s="14" t="e">
        <v>#VALUE!</v>
      </c>
      <c r="I17" s="72">
        <v>34.181216308176701</v>
      </c>
      <c r="J17">
        <v>1.6100842259961301</v>
      </c>
      <c r="K17" s="73">
        <f t="shared" si="1"/>
        <v>35.300783433511128</v>
      </c>
      <c r="L17" s="74">
        <f t="shared" si="3"/>
        <v>1.6100842259961301</v>
      </c>
      <c r="M17" s="78" t="s">
        <v>37</v>
      </c>
      <c r="N17" s="78">
        <v>9.0568969520599997E-4</v>
      </c>
      <c r="O17" s="79" t="e">
        <v>#VALUE!</v>
      </c>
      <c r="P17" s="88">
        <v>2.9298241895494001E-2</v>
      </c>
      <c r="Q17" s="88">
        <v>1.6259153497439999E-3</v>
      </c>
      <c r="R17" s="90">
        <f t="shared" si="4"/>
        <v>2.8369045847534555E-2</v>
      </c>
      <c r="S17" s="90">
        <f t="shared" si="5"/>
        <v>1.6259153497439999E-3</v>
      </c>
      <c r="T17" s="91">
        <f t="shared" si="6"/>
        <v>1498.3447576406622</v>
      </c>
      <c r="U17" s="91">
        <f t="shared" si="7"/>
        <v>83.151123857404059</v>
      </c>
      <c r="V17" s="92">
        <f t="shared" si="8"/>
        <v>5.5495321376060516E-2</v>
      </c>
    </row>
    <row r="18" spans="1:22" x14ac:dyDescent="0.25">
      <c r="A18" s="88" t="s">
        <v>49</v>
      </c>
      <c r="B18" s="88">
        <v>21171.6436540213</v>
      </c>
      <c r="C18" s="88">
        <v>20011.705652503901</v>
      </c>
      <c r="D18" s="68">
        <f t="shared" si="0"/>
        <v>21865.096924104826</v>
      </c>
      <c r="E18" s="69">
        <f t="shared" si="2"/>
        <v>20011.705652503901</v>
      </c>
      <c r="F18" s="70">
        <v>622.02851626946403</v>
      </c>
      <c r="G18" s="71">
        <v>590.97425259257602</v>
      </c>
      <c r="H18" s="14">
        <v>0.99488129472251008</v>
      </c>
      <c r="I18" s="72">
        <v>34.6948004727587</v>
      </c>
      <c r="J18">
        <v>1.62229713776382</v>
      </c>
      <c r="K18" s="73">
        <f t="shared" si="1"/>
        <v>35.831189467203167</v>
      </c>
      <c r="L18" s="74">
        <f t="shared" si="3"/>
        <v>1.62229713776382</v>
      </c>
      <c r="M18" s="78">
        <v>1.6411006577670001E-3</v>
      </c>
      <c r="N18" s="78">
        <v>1.552968906951E-3</v>
      </c>
      <c r="O18" s="79">
        <v>4.9412686526080628E-2</v>
      </c>
      <c r="P18" s="88">
        <v>2.8738532395679001E-2</v>
      </c>
      <c r="Q18" s="88">
        <v>1.367352252514E-3</v>
      </c>
      <c r="R18" s="90">
        <f t="shared" si="4"/>
        <v>2.7827087578564346E-2</v>
      </c>
      <c r="S18" s="90">
        <f t="shared" si="5"/>
        <v>1.367352252514E-3</v>
      </c>
      <c r="T18" s="91">
        <f t="shared" si="6"/>
        <v>1470.1098093582289</v>
      </c>
      <c r="U18" s="91">
        <f t="shared" si="7"/>
        <v>69.946437472608721</v>
      </c>
      <c r="V18" s="92">
        <f t="shared" si="8"/>
        <v>4.7579056358479498E-2</v>
      </c>
    </row>
    <row r="19" spans="1:22" x14ac:dyDescent="0.25">
      <c r="A19" s="88" t="s">
        <v>50</v>
      </c>
      <c r="B19" s="88">
        <v>21708.424080978901</v>
      </c>
      <c r="C19" s="88">
        <v>21732.7738734919</v>
      </c>
      <c r="D19" s="68">
        <f t="shared" si="0"/>
        <v>22419.458987541551</v>
      </c>
      <c r="E19" s="69">
        <f t="shared" si="2"/>
        <v>21732.7738734919</v>
      </c>
      <c r="F19" s="70">
        <v>675.24430349883903</v>
      </c>
      <c r="G19" s="71">
        <v>680.315270904062</v>
      </c>
      <c r="H19" s="14">
        <v>0.99365946486560486</v>
      </c>
      <c r="I19" s="72">
        <v>32.934334846780096</v>
      </c>
      <c r="J19">
        <v>1.56844895043319</v>
      </c>
      <c r="K19" s="73">
        <f t="shared" si="1"/>
        <v>34.013061778460127</v>
      </c>
      <c r="L19" s="74">
        <f t="shared" si="3"/>
        <v>1.56844895043319</v>
      </c>
      <c r="M19" s="78">
        <v>1.523519871362E-3</v>
      </c>
      <c r="N19" s="78">
        <v>1.526710035965E-3</v>
      </c>
      <c r="O19" s="79">
        <v>4.7524007295341848E-2</v>
      </c>
      <c r="P19" s="88">
        <v>3.0346179529136E-2</v>
      </c>
      <c r="Q19" s="88">
        <v>1.4353767897430001E-3</v>
      </c>
      <c r="R19" s="90">
        <f t="shared" si="4"/>
        <v>2.9383748056636017E-2</v>
      </c>
      <c r="S19" s="90">
        <f t="shared" si="5"/>
        <v>1.4353767897430001E-3</v>
      </c>
      <c r="T19" s="91">
        <f t="shared" si="6"/>
        <v>1551.168737511078</v>
      </c>
      <c r="U19" s="91">
        <f t="shared" si="7"/>
        <v>73.370408972260691</v>
      </c>
      <c r="V19" s="92">
        <f t="shared" si="8"/>
        <v>4.7300082317277038E-2</v>
      </c>
    </row>
    <row r="20" spans="1:22" x14ac:dyDescent="0.25">
      <c r="A20" s="88" t="s">
        <v>51</v>
      </c>
      <c r="B20" s="88">
        <v>27908.3032966219</v>
      </c>
      <c r="C20" s="88">
        <v>30674.533204019699</v>
      </c>
      <c r="D20" s="68">
        <f t="shared" si="0"/>
        <v>28822.408242831374</v>
      </c>
      <c r="E20" s="69">
        <f t="shared" si="2"/>
        <v>30674.533204019699</v>
      </c>
      <c r="F20" s="70">
        <v>830.326085008738</v>
      </c>
      <c r="G20" s="71">
        <v>916.72705533701003</v>
      </c>
      <c r="H20" s="14">
        <v>0.9955272706090208</v>
      </c>
      <c r="I20" s="72">
        <v>34.265271176076602</v>
      </c>
      <c r="J20">
        <v>1.6121258467071</v>
      </c>
      <c r="K20" s="73">
        <f t="shared" si="1"/>
        <v>35.387591423651514</v>
      </c>
      <c r="L20" s="74">
        <f t="shared" si="3"/>
        <v>1.6121258467071</v>
      </c>
      <c r="M20" s="78">
        <v>1.227819380016E-3</v>
      </c>
      <c r="N20" s="78">
        <v>1.350719777335E-3</v>
      </c>
      <c r="O20" s="79">
        <v>4.2767512690331251E-2</v>
      </c>
      <c r="P20" s="88">
        <v>2.9138526473908001E-2</v>
      </c>
      <c r="Q20" s="88">
        <v>1.5594869565E-3</v>
      </c>
      <c r="R20" s="90">
        <f t="shared" si="4"/>
        <v>2.8214395813116334E-2</v>
      </c>
      <c r="S20" s="90">
        <f t="shared" si="5"/>
        <v>1.5594869565E-3</v>
      </c>
      <c r="T20" s="91">
        <f t="shared" si="6"/>
        <v>1490.2893158320455</v>
      </c>
      <c r="U20" s="91">
        <f t="shared" si="7"/>
        <v>79.759927171762783</v>
      </c>
      <c r="V20" s="92">
        <f t="shared" si="8"/>
        <v>5.3519760441436103E-2</v>
      </c>
    </row>
    <row r="21" spans="1:22" x14ac:dyDescent="0.25">
      <c r="A21" s="88" t="s">
        <v>52</v>
      </c>
      <c r="B21" s="88">
        <v>3661.0686207536</v>
      </c>
      <c r="C21" s="88">
        <v>1516.7062481191699</v>
      </c>
      <c r="D21" s="68">
        <f t="shared" si="0"/>
        <v>3780.9827874829061</v>
      </c>
      <c r="E21" s="69">
        <f t="shared" si="2"/>
        <v>1516.7062481191699</v>
      </c>
      <c r="F21" s="70">
        <v>110.457288539901</v>
      </c>
      <c r="G21" s="71">
        <v>46.083275224916598</v>
      </c>
      <c r="H21" s="14">
        <v>0.99298947948418104</v>
      </c>
      <c r="I21" s="72">
        <v>33.612177858149401</v>
      </c>
      <c r="J21">
        <v>1.62873822231474</v>
      </c>
      <c r="K21" s="73">
        <f t="shared" si="1"/>
        <v>34.713106771901245</v>
      </c>
      <c r="L21" s="74">
        <f t="shared" si="3"/>
        <v>1.62873822231474</v>
      </c>
      <c r="M21" s="78">
        <v>9.1853816389190004E-3</v>
      </c>
      <c r="N21" s="78">
        <v>3.8305766900179998E-3</v>
      </c>
      <c r="O21" s="79">
        <v>0.11619506389311937</v>
      </c>
      <c r="P21" s="88">
        <v>2.9705186900234E-2</v>
      </c>
      <c r="Q21" s="88">
        <v>1.4534251626049999E-3</v>
      </c>
      <c r="R21" s="90">
        <f t="shared" si="4"/>
        <v>2.8763084559416095E-2</v>
      </c>
      <c r="S21" s="90">
        <f t="shared" si="5"/>
        <v>1.4534251626049999E-3</v>
      </c>
      <c r="T21" s="91">
        <f t="shared" si="6"/>
        <v>1518.8640503240217</v>
      </c>
      <c r="U21" s="91">
        <f t="shared" si="7"/>
        <v>74.315480213312185</v>
      </c>
      <c r="V21" s="92">
        <f t="shared" si="8"/>
        <v>4.8928329166430889E-2</v>
      </c>
    </row>
    <row r="22" spans="1:22" x14ac:dyDescent="0.25">
      <c r="A22" s="88" t="s">
        <v>53</v>
      </c>
      <c r="B22" s="88">
        <v>25463.593009345801</v>
      </c>
      <c r="C22" s="88">
        <v>29965.372261799799</v>
      </c>
      <c r="D22" s="68">
        <f t="shared" si="0"/>
        <v>26297.624231907634</v>
      </c>
      <c r="E22" s="69">
        <f t="shared" si="2"/>
        <v>29965.372261799799</v>
      </c>
      <c r="F22" s="70">
        <v>781.03802349053694</v>
      </c>
      <c r="G22" s="71">
        <v>924.76454869590896</v>
      </c>
      <c r="H22" s="14">
        <v>0.99389612611597178</v>
      </c>
      <c r="I22" s="72">
        <v>33.4927317564199</v>
      </c>
      <c r="J22">
        <v>1.74203251769423</v>
      </c>
      <c r="K22" s="73">
        <f t="shared" si="1"/>
        <v>34.589748348048971</v>
      </c>
      <c r="L22" s="74">
        <f t="shared" si="3"/>
        <v>1.74203251769423</v>
      </c>
      <c r="M22" s="78">
        <v>1.3166306312220001E-3</v>
      </c>
      <c r="N22" s="78">
        <v>1.550917697767E-3</v>
      </c>
      <c r="O22" s="79">
        <v>4.415510167878367E-2</v>
      </c>
      <c r="P22" s="88">
        <v>2.9908008468889E-2</v>
      </c>
      <c r="Q22" s="88">
        <v>1.6060459520350001E-3</v>
      </c>
      <c r="R22" s="90">
        <f t="shared" si="4"/>
        <v>2.8959473626055877E-2</v>
      </c>
      <c r="S22" s="90">
        <f t="shared" si="5"/>
        <v>1.6060459520350001E-3</v>
      </c>
      <c r="T22" s="91">
        <f t="shared" si="6"/>
        <v>1529.0879402836183</v>
      </c>
      <c r="U22" s="91">
        <f t="shared" si="7"/>
        <v>82.111301371089468</v>
      </c>
      <c r="V22" s="92">
        <f t="shared" si="8"/>
        <v>5.369952846260713E-2</v>
      </c>
    </row>
    <row r="23" spans="1:22" x14ac:dyDescent="0.25">
      <c r="A23" s="88" t="s">
        <v>54</v>
      </c>
      <c r="B23" s="88">
        <v>15806.959371098999</v>
      </c>
      <c r="C23" s="88">
        <v>14793.405387668699</v>
      </c>
      <c r="D23" s="68">
        <f t="shared" si="0"/>
        <v>16324.698468029437</v>
      </c>
      <c r="E23" s="69">
        <f t="shared" si="2"/>
        <v>14793.405387668699</v>
      </c>
      <c r="F23" s="70">
        <v>407.81106107859398</v>
      </c>
      <c r="G23" s="71">
        <v>359.46445778281497</v>
      </c>
      <c r="H23" s="14">
        <v>0.94184000495651987</v>
      </c>
      <c r="I23" s="72">
        <v>34.837941966905802</v>
      </c>
      <c r="J23">
        <v>2.3578003593674399</v>
      </c>
      <c r="K23" s="73">
        <f t="shared" si="1"/>
        <v>35.979019399282777</v>
      </c>
      <c r="L23" s="74">
        <f t="shared" si="3"/>
        <v>2.3578003593674399</v>
      </c>
      <c r="M23" s="78">
        <v>2.357102393624E-3</v>
      </c>
      <c r="N23" s="78">
        <v>2.1356653246899998E-3</v>
      </c>
      <c r="O23" s="79">
        <v>7.4696420507982128E-2</v>
      </c>
      <c r="P23" s="88">
        <v>2.8744088870026E-2</v>
      </c>
      <c r="Q23" s="88">
        <v>1.7911663195790001E-3</v>
      </c>
      <c r="R23" s="90">
        <f t="shared" si="4"/>
        <v>2.7832467828890047E-2</v>
      </c>
      <c r="S23" s="90">
        <f t="shared" si="5"/>
        <v>1.7911663195790001E-3</v>
      </c>
      <c r="T23" s="91">
        <f t="shared" si="6"/>
        <v>1470.3901828619255</v>
      </c>
      <c r="U23" s="91">
        <f t="shared" si="7"/>
        <v>91.626260414477542</v>
      </c>
      <c r="V23" s="92">
        <f t="shared" si="8"/>
        <v>6.2314249294115116E-2</v>
      </c>
    </row>
    <row r="24" spans="1:22" x14ac:dyDescent="0.25">
      <c r="A24" s="88" t="s">
        <v>55</v>
      </c>
      <c r="B24" s="88">
        <v>9089.3915204233599</v>
      </c>
      <c r="C24" s="88">
        <v>6330.2243452574603</v>
      </c>
      <c r="D24" s="68">
        <f t="shared" si="0"/>
        <v>9387.1042713041752</v>
      </c>
      <c r="E24" s="69">
        <f t="shared" si="2"/>
        <v>6330.2243452574603</v>
      </c>
      <c r="F24" s="70">
        <v>282.983306795506</v>
      </c>
      <c r="G24" s="71">
        <v>198.25224467855301</v>
      </c>
      <c r="H24" s="14">
        <v>0.99409295263081021</v>
      </c>
      <c r="I24" s="72">
        <v>32.876760102400503</v>
      </c>
      <c r="J24">
        <v>1.67868426665624</v>
      </c>
      <c r="K24" s="73">
        <f t="shared" si="1"/>
        <v>33.953601238371107</v>
      </c>
      <c r="L24" s="74">
        <f t="shared" si="3"/>
        <v>1.67868426665624</v>
      </c>
      <c r="M24" s="78">
        <v>3.6159037704590002E-3</v>
      </c>
      <c r="N24" s="78">
        <v>2.5257441513909999E-3</v>
      </c>
      <c r="O24" s="79">
        <v>7.3098340150553817E-2</v>
      </c>
      <c r="P24" s="88">
        <v>3.0476418616437E-2</v>
      </c>
      <c r="Q24" s="88">
        <v>1.543662669019E-3</v>
      </c>
      <c r="R24" s="90">
        <f t="shared" si="4"/>
        <v>2.9509856601031351E-2</v>
      </c>
      <c r="S24" s="90">
        <f t="shared" si="5"/>
        <v>1.543662669019E-3</v>
      </c>
      <c r="T24" s="91">
        <f t="shared" si="6"/>
        <v>1557.7301340702538</v>
      </c>
      <c r="U24" s="91">
        <f t="shared" si="7"/>
        <v>78.900670273419934</v>
      </c>
      <c r="V24" s="92">
        <f t="shared" si="8"/>
        <v>5.0651052160913965E-2</v>
      </c>
    </row>
    <row r="25" spans="1:22" x14ac:dyDescent="0.25">
      <c r="A25" s="88" t="s">
        <v>56</v>
      </c>
      <c r="B25" s="88" t="s">
        <v>37</v>
      </c>
      <c r="C25" s="88">
        <v>200442.19411822001</v>
      </c>
      <c r="D25" s="68" t="str">
        <f t="shared" ref="D25:D36" si="9">IF(ISNUMBER(B25),(B25*(EXP(B$2*0.00001867)-1)/(EXP(B$3*0.00001867)-1)),"&lt; DL")</f>
        <v>&lt; DL</v>
      </c>
      <c r="E25" s="69">
        <f t="shared" ref="E25:E36" si="10">C25</f>
        <v>200442.19411822001</v>
      </c>
      <c r="F25" s="87" t="s">
        <v>37</v>
      </c>
      <c r="G25" s="87">
        <v>6822.7121734570401</v>
      </c>
      <c r="H25" s="87" t="e">
        <v>#VALUE!</v>
      </c>
      <c r="I25">
        <v>31.738320152267502</v>
      </c>
      <c r="J25">
        <v>1.6643021723293401</v>
      </c>
      <c r="K25" s="73">
        <f t="shared" ref="K25:K36" si="11">IF(ISNUMBER(I25),(I25*(EXP(B$2*0.00001867)-1)/(EXP(B$3*0.00001867)-1)),"&lt; DL")</f>
        <v>32.777872973777768</v>
      </c>
      <c r="L25" s="74">
        <f t="shared" ref="L25:L36" si="12">J25</f>
        <v>1.6643021723293401</v>
      </c>
      <c r="M25" s="78" t="s">
        <v>37</v>
      </c>
      <c r="N25" s="78">
        <v>8.1547896941200002E-4</v>
      </c>
      <c r="O25" s="78" t="e">
        <v>#VALUE!</v>
      </c>
      <c r="P25" s="88">
        <v>3.1467357670284003E-2</v>
      </c>
      <c r="Q25" s="88">
        <v>1.831596657246E-3</v>
      </c>
      <c r="R25" s="90">
        <f t="shared" si="4"/>
        <v>3.0469367944782721E-2</v>
      </c>
      <c r="S25" s="90">
        <f t="shared" si="5"/>
        <v>1.831596657246E-3</v>
      </c>
      <c r="T25" s="91">
        <f t="shared" si="6"/>
        <v>1607.626967164075</v>
      </c>
      <c r="U25" s="91">
        <f t="shared" si="7"/>
        <v>93.573925399427083</v>
      </c>
      <c r="V25" s="92">
        <f t="shared" si="8"/>
        <v>5.8206242686072641E-2</v>
      </c>
    </row>
    <row r="26" spans="1:22" x14ac:dyDescent="0.25">
      <c r="A26" s="88" t="s">
        <v>57</v>
      </c>
      <c r="B26" s="88" t="s">
        <v>37</v>
      </c>
      <c r="C26" s="88">
        <v>223338.76117576199</v>
      </c>
      <c r="D26" s="68" t="str">
        <f t="shared" si="9"/>
        <v>&lt; DL</v>
      </c>
      <c r="E26" s="69">
        <f t="shared" si="10"/>
        <v>223338.76117576199</v>
      </c>
      <c r="F26" s="87" t="s">
        <v>37</v>
      </c>
      <c r="G26" s="87">
        <v>6760.7689487984599</v>
      </c>
      <c r="H26" s="87" t="e">
        <v>#VALUE!</v>
      </c>
      <c r="I26">
        <v>34.972977676876397</v>
      </c>
      <c r="J26">
        <v>1.90244812502395</v>
      </c>
      <c r="K26" s="73">
        <f t="shared" si="11"/>
        <v>36.118478051382361</v>
      </c>
      <c r="L26" s="74">
        <f t="shared" si="12"/>
        <v>1.90244812502395</v>
      </c>
      <c r="M26" s="78" t="s">
        <v>37</v>
      </c>
      <c r="N26" s="78">
        <v>8.52774483757E-4</v>
      </c>
      <c r="O26" s="78" t="e">
        <v>#VALUE!</v>
      </c>
      <c r="P26" s="88">
        <v>2.871662783182E-2</v>
      </c>
      <c r="Q26" s="88">
        <v>1.778703156544E-3</v>
      </c>
      <c r="R26" s="90">
        <f t="shared" si="4"/>
        <v>2.7805877719672377E-2</v>
      </c>
      <c r="S26" s="90">
        <f t="shared" si="5"/>
        <v>1.778703156544E-3</v>
      </c>
      <c r="T26" s="91">
        <f t="shared" si="6"/>
        <v>1469.0045151781339</v>
      </c>
      <c r="U26" s="91">
        <f t="shared" si="7"/>
        <v>90.989895590367212</v>
      </c>
      <c r="V26" s="92">
        <f t="shared" si="8"/>
        <v>6.1939833846823555E-2</v>
      </c>
    </row>
    <row r="27" spans="1:22" x14ac:dyDescent="0.25">
      <c r="A27" s="88" t="s">
        <v>58</v>
      </c>
      <c r="B27" s="88">
        <v>14181.4427065582</v>
      </c>
      <c r="C27" s="88">
        <v>13039.444030148899</v>
      </c>
      <c r="D27" s="68">
        <f t="shared" si="9"/>
        <v>14645.939841502992</v>
      </c>
      <c r="E27" s="69">
        <f t="shared" si="10"/>
        <v>13039.444030148899</v>
      </c>
      <c r="F27" s="87">
        <v>444.51765099170302</v>
      </c>
      <c r="G27" s="87">
        <v>410.163495184716</v>
      </c>
      <c r="H27" s="87">
        <v>0.99648476950251785</v>
      </c>
      <c r="I27">
        <v>32.541886804637201</v>
      </c>
      <c r="J27">
        <v>2.03014170453983</v>
      </c>
      <c r="K27" s="73">
        <f t="shared" si="11"/>
        <v>33.607759544049074</v>
      </c>
      <c r="L27" s="74">
        <f t="shared" si="12"/>
        <v>2.03014170453983</v>
      </c>
      <c r="M27" s="78">
        <v>2.28808254806E-3</v>
      </c>
      <c r="N27" s="78">
        <v>2.1073178973730002E-3</v>
      </c>
      <c r="O27" s="78">
        <v>6.7736890431047719E-2</v>
      </c>
      <c r="P27" s="88">
        <v>3.0729128059877001E-2</v>
      </c>
      <c r="Q27" s="88">
        <v>2.1223894587270001E-3</v>
      </c>
      <c r="R27" s="90">
        <f t="shared" si="4"/>
        <v>2.9754551344580344E-2</v>
      </c>
      <c r="S27" s="90">
        <f t="shared" si="5"/>
        <v>2.1223894587270001E-3</v>
      </c>
      <c r="T27" s="91">
        <f t="shared" si="6"/>
        <v>1570.459248966873</v>
      </c>
      <c r="U27" s="91">
        <f t="shared" si="7"/>
        <v>108.46797048301781</v>
      </c>
      <c r="V27" s="92">
        <f t="shared" si="8"/>
        <v>6.9067675938979944E-2</v>
      </c>
    </row>
    <row r="28" spans="1:22" x14ac:dyDescent="0.25">
      <c r="A28" s="88" t="s">
        <v>59</v>
      </c>
      <c r="B28" s="88">
        <v>26946.3785465531</v>
      </c>
      <c r="C28" s="88">
        <v>36717.8678425791</v>
      </c>
      <c r="D28" s="68">
        <f t="shared" si="9"/>
        <v>27828.976734269465</v>
      </c>
      <c r="E28" s="69">
        <f t="shared" si="10"/>
        <v>36717.8678425791</v>
      </c>
      <c r="F28" s="87">
        <v>817.12831082125899</v>
      </c>
      <c r="G28" s="87">
        <v>1117.5230667639401</v>
      </c>
      <c r="H28" s="87">
        <v>0.99634744013080145</v>
      </c>
      <c r="I28">
        <v>33.794816451761697</v>
      </c>
      <c r="J28">
        <v>1.98217054130739</v>
      </c>
      <c r="K28" s="73">
        <f t="shared" si="11"/>
        <v>34.901727486318784</v>
      </c>
      <c r="L28" s="74">
        <f t="shared" si="12"/>
        <v>1.98217054130739</v>
      </c>
      <c r="M28" s="78">
        <v>1.252151525362E-3</v>
      </c>
      <c r="N28" s="78">
        <v>1.707764894714E-3</v>
      </c>
      <c r="O28" s="78">
        <v>4.3005077086787968E-2</v>
      </c>
      <c r="P28" s="88">
        <v>2.9658947391973001E-2</v>
      </c>
      <c r="Q28" s="88">
        <v>1.724939009354E-3</v>
      </c>
      <c r="R28" s="90">
        <f t="shared" si="4"/>
        <v>2.8718311540799388E-2</v>
      </c>
      <c r="S28" s="90">
        <f t="shared" si="5"/>
        <v>1.724939009354E-3</v>
      </c>
      <c r="T28" s="91">
        <f t="shared" si="6"/>
        <v>1516.5329222401169</v>
      </c>
      <c r="U28" s="91">
        <f t="shared" si="7"/>
        <v>88.200257479453811</v>
      </c>
      <c r="V28" s="92">
        <f t="shared" si="8"/>
        <v>5.8159144576413496E-2</v>
      </c>
    </row>
    <row r="29" spans="1:22" x14ac:dyDescent="0.25">
      <c r="A29" s="88" t="s">
        <v>60</v>
      </c>
      <c r="B29" s="88" t="s">
        <v>37</v>
      </c>
      <c r="C29" s="88">
        <v>653162.67662305001</v>
      </c>
      <c r="D29" s="68" t="str">
        <f t="shared" si="9"/>
        <v>&lt; DL</v>
      </c>
      <c r="E29" s="69">
        <f t="shared" si="10"/>
        <v>653162.67662305001</v>
      </c>
      <c r="F29" s="87" t="s">
        <v>37</v>
      </c>
      <c r="G29" s="87">
        <v>22750.896043733599</v>
      </c>
      <c r="H29" s="87" t="e">
        <v>#VALUE!</v>
      </c>
      <c r="I29">
        <v>32.902679883545702</v>
      </c>
      <c r="J29">
        <v>1.93396784328122</v>
      </c>
      <c r="K29" s="73">
        <f t="shared" si="11"/>
        <v>33.980369992665899</v>
      </c>
      <c r="L29" s="74">
        <f t="shared" si="12"/>
        <v>1.93396784328122</v>
      </c>
      <c r="M29" s="78" t="s">
        <v>37</v>
      </c>
      <c r="N29" s="78">
        <v>6.4899543375599995E-4</v>
      </c>
      <c r="O29" s="78" t="e">
        <v>#VALUE!</v>
      </c>
      <c r="P29" s="88">
        <v>3.0387666806715001E-2</v>
      </c>
      <c r="Q29" s="88">
        <v>1.939948403955E-3</v>
      </c>
      <c r="R29" s="90">
        <f t="shared" si="4"/>
        <v>2.9423919561940882E-2</v>
      </c>
      <c r="S29" s="90">
        <f t="shared" si="5"/>
        <v>1.939948403955E-3</v>
      </c>
      <c r="T29" s="91">
        <f t="shared" si="6"/>
        <v>1553.2589382967435</v>
      </c>
      <c r="U29" s="91">
        <f t="shared" si="7"/>
        <v>99.160038098474388</v>
      </c>
      <c r="V29" s="92">
        <f t="shared" si="8"/>
        <v>6.3839991937989601E-2</v>
      </c>
    </row>
    <row r="30" spans="1:22" x14ac:dyDescent="0.25">
      <c r="A30" s="88" t="s">
        <v>61</v>
      </c>
      <c r="B30" s="88">
        <v>25165.650322845198</v>
      </c>
      <c r="C30" s="88">
        <v>33112.020216618803</v>
      </c>
      <c r="D30" s="68">
        <f t="shared" si="9"/>
        <v>25989.922769299345</v>
      </c>
      <c r="E30" s="69">
        <f t="shared" si="10"/>
        <v>33112.020216618803</v>
      </c>
      <c r="F30" s="87">
        <v>799.81059254007596</v>
      </c>
      <c r="G30" s="87">
        <v>1058.7696774641199</v>
      </c>
      <c r="H30" s="87">
        <v>0.99394688606590142</v>
      </c>
      <c r="I30">
        <v>32.472716622389399</v>
      </c>
      <c r="J30">
        <v>1.86600419928921</v>
      </c>
      <c r="K30" s="73">
        <f t="shared" si="11"/>
        <v>33.536323770623945</v>
      </c>
      <c r="L30" s="74">
        <f t="shared" si="12"/>
        <v>1.86600419928921</v>
      </c>
      <c r="M30" s="78">
        <v>1.2880099628840001E-3</v>
      </c>
      <c r="N30" s="78">
        <v>1.696247432661E-3</v>
      </c>
      <c r="O30" s="78">
        <v>4.3633898106648396E-2</v>
      </c>
      <c r="P30" s="88">
        <v>3.0927482728497002E-2</v>
      </c>
      <c r="Q30" s="88">
        <v>1.9190408029830001E-3</v>
      </c>
      <c r="R30" s="90">
        <f t="shared" si="4"/>
        <v>2.9946615179271354E-2</v>
      </c>
      <c r="S30" s="90">
        <f t="shared" si="5"/>
        <v>1.9190408029830001E-3</v>
      </c>
      <c r="T30" s="91">
        <f t="shared" si="6"/>
        <v>1580.4483650396351</v>
      </c>
      <c r="U30" s="91">
        <f t="shared" si="7"/>
        <v>98.066335567758131</v>
      </c>
      <c r="V30" s="92">
        <f t="shared" si="8"/>
        <v>6.2049692819479606E-2</v>
      </c>
    </row>
    <row r="31" spans="1:22" x14ac:dyDescent="0.25">
      <c r="A31" s="88" t="s">
        <v>62</v>
      </c>
      <c r="B31" s="88" t="s">
        <v>37</v>
      </c>
      <c r="C31" s="88">
        <v>100945.756994115</v>
      </c>
      <c r="D31" s="68" t="str">
        <f t="shared" si="9"/>
        <v>&lt; DL</v>
      </c>
      <c r="E31" s="69">
        <f t="shared" si="10"/>
        <v>100945.756994115</v>
      </c>
      <c r="F31" s="87" t="s">
        <v>37</v>
      </c>
      <c r="G31" s="87">
        <v>3336.6535333512602</v>
      </c>
      <c r="H31" s="87" t="e">
        <v>#VALUE!</v>
      </c>
      <c r="I31">
        <v>32.709539580743602</v>
      </c>
      <c r="J31">
        <v>1.9520858211883501</v>
      </c>
      <c r="K31" s="73">
        <f t="shared" si="11"/>
        <v>33.780903597437927</v>
      </c>
      <c r="L31" s="74">
        <f t="shared" si="12"/>
        <v>1.9520858211883501</v>
      </c>
      <c r="M31" s="78" t="s">
        <v>37</v>
      </c>
      <c r="N31" s="78">
        <v>1.2350497655499999E-3</v>
      </c>
      <c r="O31" s="78" t="e">
        <v>#VALUE!</v>
      </c>
      <c r="P31" s="88">
        <v>3.0495720251067001E-2</v>
      </c>
      <c r="Q31" s="88">
        <v>1.8266165463950001E-3</v>
      </c>
      <c r="R31" s="90">
        <f t="shared" si="4"/>
        <v>2.9528546082799711E-2</v>
      </c>
      <c r="S31" s="90">
        <f t="shared" si="5"/>
        <v>1.8266165463950001E-3</v>
      </c>
      <c r="T31" s="91">
        <f t="shared" si="6"/>
        <v>1558.7024748275126</v>
      </c>
      <c r="U31" s="91">
        <f t="shared" si="7"/>
        <v>93.362337665304125</v>
      </c>
      <c r="V31" s="92">
        <f t="shared" si="8"/>
        <v>5.9897471886439194E-2</v>
      </c>
    </row>
    <row r="32" spans="1:22" x14ac:dyDescent="0.25">
      <c r="A32" s="88" t="s">
        <v>63</v>
      </c>
      <c r="B32" s="88">
        <v>5458.7804231104901</v>
      </c>
      <c r="C32" s="88">
        <v>3481.3184637521299</v>
      </c>
      <c r="D32" s="68">
        <f t="shared" si="9"/>
        <v>5637.5766090341513</v>
      </c>
      <c r="E32" s="69">
        <f t="shared" si="10"/>
        <v>3481.3184637521299</v>
      </c>
      <c r="F32" s="87">
        <v>154.244741550388</v>
      </c>
      <c r="G32" s="87">
        <v>95.865505639722002</v>
      </c>
      <c r="H32" s="87">
        <v>0.97454943049325193</v>
      </c>
      <c r="I32">
        <v>33.8966159040802</v>
      </c>
      <c r="J32">
        <v>2.0689916633607899</v>
      </c>
      <c r="K32" s="73">
        <f t="shared" si="11"/>
        <v>35.006861264694187</v>
      </c>
      <c r="L32" s="74">
        <f t="shared" si="12"/>
        <v>2.0689916633607899</v>
      </c>
      <c r="M32" s="78">
        <v>6.4133290678379997E-3</v>
      </c>
      <c r="N32" s="78">
        <v>4.0432723547400001E-3</v>
      </c>
      <c r="O32" s="78">
        <v>9.681729090947401E-2</v>
      </c>
      <c r="P32" s="88">
        <v>2.9515817692371001E-2</v>
      </c>
      <c r="Q32" s="88">
        <v>2.0542087477279998E-3</v>
      </c>
      <c r="R32" s="90">
        <f t="shared" si="4"/>
        <v>2.857972121088688E-2</v>
      </c>
      <c r="S32" s="90">
        <f t="shared" si="5"/>
        <v>2.0542087477279998E-3</v>
      </c>
      <c r="T32" s="91">
        <f t="shared" si="6"/>
        <v>1509.3165089747474</v>
      </c>
      <c r="U32" s="91">
        <f t="shared" si="7"/>
        <v>105.04371615723832</v>
      </c>
      <c r="V32" s="92">
        <f t="shared" si="8"/>
        <v>6.9596877482372935E-2</v>
      </c>
    </row>
    <row r="33" spans="1:22" x14ac:dyDescent="0.25">
      <c r="A33" s="88" t="s">
        <v>64</v>
      </c>
      <c r="B33" s="88">
        <v>15419.803886543101</v>
      </c>
      <c r="C33" s="88">
        <v>16130.6029005331</v>
      </c>
      <c r="D33" s="68">
        <f t="shared" si="9"/>
        <v>15924.862142950085</v>
      </c>
      <c r="E33" s="69">
        <f t="shared" si="10"/>
        <v>16130.6029005331</v>
      </c>
      <c r="F33" s="87">
        <v>462.69176901042499</v>
      </c>
      <c r="G33" s="87">
        <v>485.58038512757997</v>
      </c>
      <c r="H33" s="87">
        <v>0.9967870525445871</v>
      </c>
      <c r="I33">
        <v>33.926492790795301</v>
      </c>
      <c r="J33">
        <v>2.0224698055585399</v>
      </c>
      <c r="K33" s="73">
        <f t="shared" si="11"/>
        <v>35.037716735081439</v>
      </c>
      <c r="L33" s="74">
        <f t="shared" si="12"/>
        <v>2.0224698055585399</v>
      </c>
      <c r="M33" s="78">
        <v>2.1968845341369999E-3</v>
      </c>
      <c r="N33" s="78">
        <v>2.3018988781410002E-3</v>
      </c>
      <c r="O33" s="78">
        <v>5.6893685893151906E-2</v>
      </c>
      <c r="P33" s="88">
        <v>2.9412227208005001E-2</v>
      </c>
      <c r="Q33" s="88">
        <v>1.9163966507800001E-3</v>
      </c>
      <c r="R33" s="90">
        <f t="shared" si="4"/>
        <v>2.8479416106886788E-2</v>
      </c>
      <c r="S33" s="90">
        <f t="shared" si="5"/>
        <v>1.9163966507800001E-3</v>
      </c>
      <c r="T33" s="91">
        <f t="shared" si="6"/>
        <v>1504.093004952892</v>
      </c>
      <c r="U33" s="91">
        <f t="shared" si="7"/>
        <v>98.001378024471649</v>
      </c>
      <c r="V33" s="92">
        <f t="shared" si="8"/>
        <v>6.515646153646E-2</v>
      </c>
    </row>
    <row r="34" spans="1:22" x14ac:dyDescent="0.25">
      <c r="A34" s="88" t="s">
        <v>65</v>
      </c>
      <c r="B34" s="88">
        <v>6005.7978611854896</v>
      </c>
      <c r="C34" s="88">
        <v>4029.09113897016</v>
      </c>
      <c r="D34" s="68">
        <f t="shared" si="9"/>
        <v>6202.5109853225795</v>
      </c>
      <c r="E34" s="69">
        <f t="shared" si="10"/>
        <v>4029.09113897016</v>
      </c>
      <c r="F34" s="87">
        <v>183.996212095461</v>
      </c>
      <c r="G34" s="87">
        <v>124.11509190749101</v>
      </c>
      <c r="H34" s="87">
        <v>0.9945363693508491</v>
      </c>
      <c r="I34">
        <v>33.136207040234098</v>
      </c>
      <c r="J34">
        <v>2.0091089262917001</v>
      </c>
      <c r="K34" s="73">
        <f t="shared" si="11"/>
        <v>34.22154606755381</v>
      </c>
      <c r="L34" s="74">
        <f t="shared" si="12"/>
        <v>2.0091089262917001</v>
      </c>
      <c r="M34" s="78">
        <v>5.5384596066929996E-3</v>
      </c>
      <c r="N34" s="78">
        <v>3.7293469268329998E-3</v>
      </c>
      <c r="O34" s="78">
        <v>9.0044438605336674E-2</v>
      </c>
      <c r="P34" s="88">
        <v>3.0105156425072999E-2</v>
      </c>
      <c r="Q34" s="88">
        <v>1.813387795762E-3</v>
      </c>
      <c r="R34" s="90">
        <f t="shared" si="4"/>
        <v>2.9150369019290776E-2</v>
      </c>
      <c r="S34" s="90">
        <f t="shared" si="5"/>
        <v>1.813387795762E-3</v>
      </c>
      <c r="T34" s="91">
        <f t="shared" si="6"/>
        <v>1539.0239630353003</v>
      </c>
      <c r="U34" s="91">
        <f t="shared" si="7"/>
        <v>92.703297486577128</v>
      </c>
      <c r="V34" s="92">
        <f t="shared" si="8"/>
        <v>6.0235122852632807E-2</v>
      </c>
    </row>
    <row r="35" spans="1:22" x14ac:dyDescent="0.25">
      <c r="A35" s="88" t="s">
        <v>66</v>
      </c>
      <c r="B35" s="88">
        <v>12349.9398570745</v>
      </c>
      <c r="C35" s="88">
        <v>11897.310623169</v>
      </c>
      <c r="D35" s="68">
        <f t="shared" si="9"/>
        <v>12754.448185250358</v>
      </c>
      <c r="E35" s="69">
        <f t="shared" si="10"/>
        <v>11897.310623169</v>
      </c>
      <c r="F35" s="87">
        <v>350.901543810617</v>
      </c>
      <c r="G35" s="87">
        <v>339.68203015360302</v>
      </c>
      <c r="H35" s="87">
        <v>0.99516859982777905</v>
      </c>
      <c r="I35">
        <v>35.964782421866801</v>
      </c>
      <c r="J35">
        <v>2.27382677420468</v>
      </c>
      <c r="K35" s="73">
        <f t="shared" si="11"/>
        <v>37.142768240343813</v>
      </c>
      <c r="L35" s="74">
        <f t="shared" si="12"/>
        <v>2.27382677420468</v>
      </c>
      <c r="M35" s="78">
        <v>2.9102503917769998E-3</v>
      </c>
      <c r="N35" s="78">
        <v>2.8095457690419999E-3</v>
      </c>
      <c r="O35" s="78">
        <v>6.5489878347204211E-2</v>
      </c>
      <c r="P35" s="88">
        <v>2.7880345895415999E-2</v>
      </c>
      <c r="Q35" s="88">
        <v>1.8174678996350001E-3</v>
      </c>
      <c r="R35" s="90">
        <f t="shared" si="4"/>
        <v>2.6996118530710295E-2</v>
      </c>
      <c r="S35" s="90">
        <f t="shared" si="5"/>
        <v>1.8174678996350001E-3</v>
      </c>
      <c r="T35" s="91">
        <f t="shared" si="6"/>
        <v>1426.7890473733069</v>
      </c>
      <c r="U35" s="91">
        <f t="shared" si="7"/>
        <v>93.009724588034729</v>
      </c>
      <c r="V35" s="92">
        <f t="shared" si="8"/>
        <v>6.518814029254287E-2</v>
      </c>
    </row>
    <row r="36" spans="1:22" x14ac:dyDescent="0.25">
      <c r="A36" s="88" t="s">
        <v>67</v>
      </c>
      <c r="B36" s="88">
        <v>21528.237380220398</v>
      </c>
      <c r="C36" s="88">
        <v>28323.545432159899</v>
      </c>
      <c r="D36" s="68">
        <f t="shared" si="9"/>
        <v>22233.370474958305</v>
      </c>
      <c r="E36" s="69">
        <f t="shared" si="10"/>
        <v>28323.545432159899</v>
      </c>
      <c r="F36" s="87">
        <v>622.75008905520303</v>
      </c>
      <c r="G36" s="87">
        <v>824.56044972467203</v>
      </c>
      <c r="H36" s="87">
        <v>0.99364314470541371</v>
      </c>
      <c r="I36">
        <v>35.318997136086097</v>
      </c>
      <c r="J36">
        <v>2.2887814216060001</v>
      </c>
      <c r="K36" s="73">
        <f t="shared" si="11"/>
        <v>36.475830987077053</v>
      </c>
      <c r="L36" s="74">
        <f t="shared" si="12"/>
        <v>2.2887814216060001</v>
      </c>
      <c r="M36" s="78">
        <v>1.644427816367E-3</v>
      </c>
      <c r="N36" s="78">
        <v>2.1661929197580002E-3</v>
      </c>
      <c r="O36" s="78">
        <v>4.9194170108339361E-2</v>
      </c>
      <c r="P36" s="88">
        <v>2.8223334751592E-2</v>
      </c>
      <c r="Q36" s="88">
        <v>1.8335135941070001E-3</v>
      </c>
      <c r="R36" s="90">
        <f t="shared" si="4"/>
        <v>2.7328229468313921E-2</v>
      </c>
      <c r="S36" s="90">
        <f t="shared" si="5"/>
        <v>1.8335135941070001E-3</v>
      </c>
      <c r="T36" s="91">
        <f t="shared" si="6"/>
        <v>1444.1071315691893</v>
      </c>
      <c r="U36" s="91">
        <f t="shared" si="7"/>
        <v>93.815634487686481</v>
      </c>
      <c r="V36" s="92">
        <f t="shared" si="8"/>
        <v>6.4964456193596212E-2</v>
      </c>
    </row>
    <row r="37" spans="1:22" x14ac:dyDescent="0.25">
      <c r="A37" s="46"/>
      <c r="B37" s="81"/>
      <c r="C37" s="82"/>
      <c r="D37" s="83"/>
      <c r="E37" s="84"/>
      <c r="F37" s="40" t="s">
        <v>35</v>
      </c>
      <c r="G37" s="41"/>
      <c r="H37" s="42"/>
      <c r="I37" s="81" t="s">
        <v>8</v>
      </c>
      <c r="J37" s="82"/>
      <c r="K37" s="85" t="s">
        <v>9</v>
      </c>
      <c r="L37" s="86"/>
      <c r="M37" s="43" t="s">
        <v>35</v>
      </c>
      <c r="N37" s="44"/>
      <c r="O37" s="45"/>
      <c r="P37" s="81" t="s">
        <v>8</v>
      </c>
      <c r="Q37" s="82"/>
      <c r="R37" s="82" t="s">
        <v>9</v>
      </c>
      <c r="S37" s="43" t="s">
        <v>35</v>
      </c>
      <c r="T37" s="44">
        <v>1526</v>
      </c>
      <c r="U37" s="45">
        <f>T37*SQRT(((7.5/T37)^2)+(((0.00000008/0.00001867))^2)+((C2/B2)^2))</f>
        <v>17.916663193962567</v>
      </c>
    </row>
    <row r="38" spans="1:22" x14ac:dyDescent="0.25">
      <c r="A38" s="88" t="s">
        <v>68</v>
      </c>
      <c r="B38" s="88">
        <v>34670.742937465002</v>
      </c>
      <c r="C38" s="88">
        <v>18286.7546283212</v>
      </c>
      <c r="D38" s="68">
        <f t="shared" ref="D38:D67" si="13">IF(ISNUMBER(B38),(B38*(EXP(B$2*0.00001867)-1)/(EXP(B$3*0.00001867)-1)),"&lt; DL")</f>
        <v>35806.343954518954</v>
      </c>
      <c r="E38" s="69">
        <f t="shared" ref="E38:E67" si="14">C38</f>
        <v>18286.7546283212</v>
      </c>
      <c r="F38">
        <v>1006.95887016407</v>
      </c>
      <c r="G38">
        <v>522.71771865814605</v>
      </c>
      <c r="H38">
        <v>0.98419691688384492</v>
      </c>
      <c r="I38">
        <v>33.732425588303599</v>
      </c>
      <c r="J38">
        <v>0.71117388793708503</v>
      </c>
      <c r="K38" s="73">
        <f t="shared" ref="K38:K67" si="15">IF(ISNUMBER(I38),(I38*(EXP(B$2*0.00001867)-1)/(EXP(B$3*0.00001867)-1)),"&lt; DL")</f>
        <v>34.837293080611651</v>
      </c>
      <c r="L38" s="74">
        <f t="shared" ref="L38:L67" si="16">J38</f>
        <v>0.71117388793708503</v>
      </c>
      <c r="M38">
        <v>9.9697157516300005E-4</v>
      </c>
      <c r="N38">
        <v>5.2033273553900002E-4</v>
      </c>
      <c r="O38">
        <v>4.0395208879775997E-2</v>
      </c>
      <c r="P38">
        <v>2.9618516636824001E-2</v>
      </c>
      <c r="Q38">
        <v>6.22040196355E-4</v>
      </c>
      <c r="R38" s="90">
        <f t="shared" ref="R38:R67" si="17">IF(ISNUMBER(P38),(P38*((EXP(B$3*0.00001867)-1)/(EXP(B$2*0.00001867)-1))),"&lt; DL")</f>
        <v>2.8679163050232489E-2</v>
      </c>
      <c r="S38" s="90">
        <f t="shared" ref="S38:S67" si="18">Q38</f>
        <v>6.22040196355E-4</v>
      </c>
      <c r="T38" s="91">
        <f t="shared" ref="T38:T67" si="19">LN(R38+1)/0.00001867</f>
        <v>1514.4945546890226</v>
      </c>
      <c r="U38" s="91">
        <f t="shared" ref="U38:U67" si="20">Q38/P38*T38</f>
        <v>31.807011192656301</v>
      </c>
      <c r="V38" s="92">
        <f t="shared" ref="V38:V67" si="21">U38/T38</f>
        <v>2.1001733610846403E-2</v>
      </c>
    </row>
    <row r="39" spans="1:22" x14ac:dyDescent="0.25">
      <c r="A39" s="88" t="s">
        <v>69</v>
      </c>
      <c r="B39" s="88">
        <v>28715.009197080599</v>
      </c>
      <c r="C39" s="88">
        <v>18222.131321356599</v>
      </c>
      <c r="D39" s="68">
        <f t="shared" si="13"/>
        <v>29655.536883716391</v>
      </c>
      <c r="E39" s="69">
        <f t="shared" si="14"/>
        <v>18222.131321356599</v>
      </c>
      <c r="F39">
        <v>753.02899273512901</v>
      </c>
      <c r="G39">
        <v>451.47491190796802</v>
      </c>
      <c r="H39">
        <v>0.94478222080852337</v>
      </c>
      <c r="I39">
        <v>34.575843230095899</v>
      </c>
      <c r="J39">
        <v>0.953342090076708</v>
      </c>
      <c r="K39" s="73">
        <f t="shared" si="15"/>
        <v>35.708335914444056</v>
      </c>
      <c r="L39" s="74">
        <f t="shared" si="16"/>
        <v>0.953342090076708</v>
      </c>
      <c r="M39">
        <v>1.2832622887059999E-3</v>
      </c>
      <c r="N39">
        <v>7.8983060974400002E-4</v>
      </c>
      <c r="O39">
        <v>4.4797879603347246E-2</v>
      </c>
      <c r="P39">
        <v>2.8922221204927E-2</v>
      </c>
      <c r="Q39">
        <v>8.25923335413E-4</v>
      </c>
      <c r="R39" s="90">
        <f t="shared" si="17"/>
        <v>2.8004950682767777E-2</v>
      </c>
      <c r="S39" s="90">
        <f t="shared" si="18"/>
        <v>8.25923335413E-4</v>
      </c>
      <c r="T39" s="91">
        <f t="shared" si="19"/>
        <v>1479.3777643623728</v>
      </c>
      <c r="U39" s="91">
        <f t="shared" si="20"/>
        <v>42.246154222409835</v>
      </c>
      <c r="V39" s="92">
        <f t="shared" si="21"/>
        <v>2.8556704879648079E-2</v>
      </c>
    </row>
    <row r="40" spans="1:22" x14ac:dyDescent="0.25">
      <c r="A40" s="88" t="s">
        <v>70</v>
      </c>
      <c r="B40" s="88" t="s">
        <v>37</v>
      </c>
      <c r="C40" s="88">
        <v>437041.64361517702</v>
      </c>
      <c r="D40" s="68" t="str">
        <f t="shared" si="13"/>
        <v>&lt; DL</v>
      </c>
      <c r="E40" s="69">
        <f t="shared" si="14"/>
        <v>437041.64361517702</v>
      </c>
      <c r="F40" t="s">
        <v>37</v>
      </c>
      <c r="G40">
        <v>13672.837821158801</v>
      </c>
      <c r="H40" t="e">
        <v>#VALUE!</v>
      </c>
      <c r="I40">
        <v>33.6202206717698</v>
      </c>
      <c r="J40">
        <v>0.79257287098731199</v>
      </c>
      <c r="K40" s="73">
        <f t="shared" si="15"/>
        <v>34.721413018795737</v>
      </c>
      <c r="L40" s="74">
        <f t="shared" si="16"/>
        <v>0.79257287098731199</v>
      </c>
      <c r="M40" t="s">
        <v>37</v>
      </c>
      <c r="N40">
        <v>2.1019673921900001E-4</v>
      </c>
      <c r="O40" t="e">
        <v>#VALUE!</v>
      </c>
      <c r="P40">
        <v>2.9721377972917001E-2</v>
      </c>
      <c r="Q40">
        <v>6.9721907462199999E-4</v>
      </c>
      <c r="R40" s="90">
        <f t="shared" si="17"/>
        <v>2.8778762130954455E-2</v>
      </c>
      <c r="S40" s="90">
        <f t="shared" si="18"/>
        <v>6.9721907462199999E-4</v>
      </c>
      <c r="T40" s="91">
        <f t="shared" si="19"/>
        <v>1519.6802864119779</v>
      </c>
      <c r="U40" s="91">
        <f t="shared" si="20"/>
        <v>35.649426617398042</v>
      </c>
      <c r="V40" s="92">
        <f t="shared" si="21"/>
        <v>2.3458504355259931E-2</v>
      </c>
    </row>
    <row r="41" spans="1:22" x14ac:dyDescent="0.25">
      <c r="A41" s="88" t="s">
        <v>71</v>
      </c>
      <c r="B41" s="88">
        <v>40116.8995343653</v>
      </c>
      <c r="C41" s="88">
        <v>27125.157684141199</v>
      </c>
      <c r="D41" s="68">
        <f t="shared" si="13"/>
        <v>41430.883258176647</v>
      </c>
      <c r="E41" s="69">
        <f t="shared" si="14"/>
        <v>27125.157684141199</v>
      </c>
      <c r="F41">
        <v>1226.3006437980901</v>
      </c>
      <c r="G41">
        <v>829.63485142444199</v>
      </c>
      <c r="H41">
        <v>0.9994357478415774</v>
      </c>
      <c r="I41">
        <v>32.665599210979302</v>
      </c>
      <c r="J41">
        <v>0.79636970654571404</v>
      </c>
      <c r="K41" s="73">
        <f t="shared" si="15"/>
        <v>33.735524010501848</v>
      </c>
      <c r="L41" s="74">
        <f t="shared" si="16"/>
        <v>0.79636970654571404</v>
      </c>
      <c r="M41">
        <v>8.1579127577500001E-4</v>
      </c>
      <c r="N41">
        <v>5.5190282876800003E-4</v>
      </c>
      <c r="O41">
        <v>3.6036328622696123E-2</v>
      </c>
      <c r="P41">
        <v>3.0619504096192001E-2</v>
      </c>
      <c r="Q41">
        <v>7.7894119808299999E-4</v>
      </c>
      <c r="R41" s="90">
        <f t="shared" si="17"/>
        <v>2.9648404113532787E-2</v>
      </c>
      <c r="S41" s="90">
        <f t="shared" si="18"/>
        <v>7.7894119808299999E-4</v>
      </c>
      <c r="T41" s="91">
        <f t="shared" si="19"/>
        <v>1564.9378005895103</v>
      </c>
      <c r="U41" s="91">
        <f t="shared" si="20"/>
        <v>39.811047281728136</v>
      </c>
      <c r="V41" s="92">
        <f t="shared" si="21"/>
        <v>2.5439379933650627E-2</v>
      </c>
    </row>
    <row r="42" spans="1:22" x14ac:dyDescent="0.25">
      <c r="A42" s="88" t="s">
        <v>72</v>
      </c>
      <c r="B42" s="88" t="s">
        <v>37</v>
      </c>
      <c r="C42" s="88">
        <v>4775887.1869788002</v>
      </c>
      <c r="D42" s="68" t="str">
        <f t="shared" si="13"/>
        <v>&lt; DL</v>
      </c>
      <c r="E42" s="69">
        <f t="shared" si="14"/>
        <v>4775887.1869788002</v>
      </c>
      <c r="F42" t="s">
        <v>37</v>
      </c>
      <c r="G42">
        <v>128967.166726365</v>
      </c>
      <c r="H42" t="e">
        <v>#VALUE!</v>
      </c>
      <c r="I42">
        <v>34.235256744529501</v>
      </c>
      <c r="J42">
        <v>0.852984708036022</v>
      </c>
      <c r="K42" s="73">
        <f t="shared" si="15"/>
        <v>35.356593903306681</v>
      </c>
      <c r="L42" s="74">
        <f t="shared" si="16"/>
        <v>0.852984708036022</v>
      </c>
      <c r="M42" t="s">
        <v>37</v>
      </c>
      <c r="N42">
        <v>1.03362875197E-4</v>
      </c>
      <c r="O42" t="e">
        <v>#VALUE!</v>
      </c>
      <c r="P42">
        <v>2.9257474281776E-2</v>
      </c>
      <c r="Q42">
        <v>8.4571478302900005E-4</v>
      </c>
      <c r="R42" s="90">
        <f t="shared" si="17"/>
        <v>2.8329571181894688E-2</v>
      </c>
      <c r="S42" s="90">
        <f t="shared" si="18"/>
        <v>8.4571478302900005E-4</v>
      </c>
      <c r="T42" s="91">
        <f t="shared" si="19"/>
        <v>1496.2887085400921</v>
      </c>
      <c r="U42" s="91">
        <f t="shared" si="20"/>
        <v>43.251630961184659</v>
      </c>
      <c r="V42" s="92">
        <f t="shared" si="21"/>
        <v>2.8905939551856052E-2</v>
      </c>
    </row>
    <row r="43" spans="1:22" x14ac:dyDescent="0.25">
      <c r="A43" s="88" t="s">
        <v>73</v>
      </c>
      <c r="B43" s="88">
        <v>52961.653097579503</v>
      </c>
      <c r="C43" s="88">
        <v>41048.546148336398</v>
      </c>
      <c r="D43" s="68">
        <f t="shared" si="13"/>
        <v>54696.352213515645</v>
      </c>
      <c r="E43" s="69">
        <f t="shared" si="14"/>
        <v>41048.546148336398</v>
      </c>
      <c r="F43">
        <v>1602.6488368184</v>
      </c>
      <c r="G43">
        <v>1244.5045192863699</v>
      </c>
      <c r="H43">
        <v>0.99810939206417204</v>
      </c>
      <c r="I43">
        <v>33.6197813799226</v>
      </c>
      <c r="J43">
        <v>0.82746072782049196</v>
      </c>
      <c r="K43" s="73">
        <f t="shared" si="15"/>
        <v>34.720959338440352</v>
      </c>
      <c r="L43" s="74">
        <f t="shared" si="16"/>
        <v>0.82746072782049196</v>
      </c>
      <c r="M43">
        <v>6.3531160744800005E-4</v>
      </c>
      <c r="N43">
        <v>4.9265859981000005E-4</v>
      </c>
      <c r="O43">
        <v>3.1738999158239682E-2</v>
      </c>
      <c r="P43">
        <v>2.9745952053867E-2</v>
      </c>
      <c r="Q43">
        <v>7.2819328475700002E-4</v>
      </c>
      <c r="R43" s="90">
        <f t="shared" si="17"/>
        <v>2.8802556842992749E-2</v>
      </c>
      <c r="S43" s="90">
        <f t="shared" si="18"/>
        <v>7.2819328475700002E-4</v>
      </c>
      <c r="T43" s="91">
        <f t="shared" si="19"/>
        <v>1520.9191090211223</v>
      </c>
      <c r="U43" s="91">
        <f t="shared" si="20"/>
        <v>37.232732704005073</v>
      </c>
      <c r="V43" s="92">
        <f t="shared" si="21"/>
        <v>2.4480416139927658E-2</v>
      </c>
    </row>
    <row r="44" spans="1:22" x14ac:dyDescent="0.25">
      <c r="A44" s="88" t="s">
        <v>74</v>
      </c>
      <c r="B44" s="88">
        <v>117636.546149881</v>
      </c>
      <c r="C44" s="88">
        <v>126850.750614581</v>
      </c>
      <c r="D44" s="68">
        <f t="shared" si="13"/>
        <v>121489.59832391342</v>
      </c>
      <c r="E44" s="69">
        <f t="shared" si="14"/>
        <v>126850.750614581</v>
      </c>
      <c r="F44">
        <v>3611.9695588067002</v>
      </c>
      <c r="G44">
        <v>3914.9768248964301</v>
      </c>
      <c r="H44">
        <v>0.99486845903971355</v>
      </c>
      <c r="I44">
        <v>33.331977128552602</v>
      </c>
      <c r="J44">
        <v>0.76743777484136999</v>
      </c>
      <c r="K44" s="73">
        <f t="shared" si="15"/>
        <v>34.423728383951889</v>
      </c>
      <c r="L44" s="74">
        <f t="shared" si="16"/>
        <v>0.76743777484136999</v>
      </c>
      <c r="M44">
        <v>2.8411662649899998E-4</v>
      </c>
      <c r="N44">
        <v>3.0619672340800001E-4</v>
      </c>
      <c r="O44">
        <v>2.136378543027077E-2</v>
      </c>
      <c r="P44">
        <v>2.9979432534257E-2</v>
      </c>
      <c r="Q44">
        <v>6.8711244345600003E-4</v>
      </c>
      <c r="R44" s="90">
        <f t="shared" si="17"/>
        <v>2.9028632471568505E-2</v>
      </c>
      <c r="S44" s="90">
        <f t="shared" si="18"/>
        <v>6.8711244345600003E-4</v>
      </c>
      <c r="T44" s="91">
        <f t="shared" si="19"/>
        <v>1532.6878412401913</v>
      </c>
      <c r="U44" s="91">
        <f t="shared" si="20"/>
        <v>35.128379646494537</v>
      </c>
      <c r="V44" s="92">
        <f t="shared" si="21"/>
        <v>2.2919461289697463E-2</v>
      </c>
    </row>
    <row r="45" spans="1:22" x14ac:dyDescent="0.25">
      <c r="A45" s="88" t="s">
        <v>75</v>
      </c>
      <c r="B45" s="88">
        <v>144261.43965862101</v>
      </c>
      <c r="C45" s="88">
        <v>189808.020733065</v>
      </c>
      <c r="D45" s="68">
        <f t="shared" si="13"/>
        <v>148986.56014114089</v>
      </c>
      <c r="E45" s="69">
        <f t="shared" si="14"/>
        <v>189808.020733065</v>
      </c>
      <c r="F45">
        <v>4445.3103909453903</v>
      </c>
      <c r="G45">
        <v>5880.1251260557201</v>
      </c>
      <c r="H45">
        <v>0.99467183693477945</v>
      </c>
      <c r="I45">
        <v>33.241299962835697</v>
      </c>
      <c r="J45">
        <v>0.834997222548438</v>
      </c>
      <c r="K45" s="73">
        <f t="shared" si="15"/>
        <v>34.330081190110768</v>
      </c>
      <c r="L45" s="74">
        <f t="shared" si="16"/>
        <v>0.834997222548438</v>
      </c>
      <c r="M45">
        <v>2.3072809705200001E-4</v>
      </c>
      <c r="N45">
        <v>3.0362425212599999E-4</v>
      </c>
      <c r="O45">
        <v>1.9088467272578416E-2</v>
      </c>
      <c r="P45">
        <v>3.0058817119830002E-2</v>
      </c>
      <c r="Q45">
        <v>7.8016151427899995E-4</v>
      </c>
      <c r="R45" s="90">
        <f t="shared" si="17"/>
        <v>2.9105499368761212E-2</v>
      </c>
      <c r="S45" s="90">
        <f t="shared" si="18"/>
        <v>7.8016151427899995E-4</v>
      </c>
      <c r="T45" s="91">
        <f t="shared" si="19"/>
        <v>1536.6886828064746</v>
      </c>
      <c r="U45" s="91">
        <f t="shared" si="20"/>
        <v>39.883983623653691</v>
      </c>
      <c r="V45" s="92">
        <f t="shared" si="21"/>
        <v>2.5954498181644085E-2</v>
      </c>
    </row>
    <row r="46" spans="1:22" x14ac:dyDescent="0.25">
      <c r="A46" s="88" t="s">
        <v>76</v>
      </c>
      <c r="B46" s="88" t="s">
        <v>37</v>
      </c>
      <c r="C46" s="88">
        <v>455621.18262086401</v>
      </c>
      <c r="D46" s="68" t="str">
        <f t="shared" si="13"/>
        <v>&lt; DL</v>
      </c>
      <c r="E46" s="69">
        <f t="shared" si="14"/>
        <v>455621.18262086401</v>
      </c>
      <c r="F46" t="s">
        <v>37</v>
      </c>
      <c r="G46">
        <v>14027.346968493701</v>
      </c>
      <c r="H46" t="e">
        <v>#VALUE!</v>
      </c>
      <c r="I46">
        <v>33.9182757656354</v>
      </c>
      <c r="J46">
        <v>0.85025295237702303</v>
      </c>
      <c r="K46" s="73">
        <f t="shared" si="15"/>
        <v>35.02923057054528</v>
      </c>
      <c r="L46" s="74">
        <f t="shared" si="16"/>
        <v>0.85025295237702303</v>
      </c>
      <c r="M46" t="s">
        <v>37</v>
      </c>
      <c r="N46">
        <v>2.2706607578099999E-4</v>
      </c>
      <c r="O46" t="e">
        <v>#VALUE!</v>
      </c>
      <c r="P46">
        <v>2.9520311398324998E-2</v>
      </c>
      <c r="Q46">
        <v>7.9165334309200003E-4</v>
      </c>
      <c r="R46" s="90">
        <f t="shared" si="17"/>
        <v>2.8584072398602819E-2</v>
      </c>
      <c r="S46" s="90">
        <f t="shared" si="18"/>
        <v>7.9165334309200003E-4</v>
      </c>
      <c r="T46" s="91">
        <f t="shared" si="19"/>
        <v>1509.5430905675184</v>
      </c>
      <c r="U46" s="91">
        <f t="shared" si="20"/>
        <v>40.481782799114136</v>
      </c>
      <c r="V46" s="92">
        <f t="shared" si="21"/>
        <v>2.681724228481272E-2</v>
      </c>
    </row>
    <row r="47" spans="1:22" x14ac:dyDescent="0.25">
      <c r="A47" s="88" t="s">
        <v>77</v>
      </c>
      <c r="B47" s="88" t="s">
        <v>37</v>
      </c>
      <c r="C47" s="88">
        <v>209429.836882729</v>
      </c>
      <c r="D47" s="68" t="str">
        <f t="shared" si="13"/>
        <v>&lt; DL</v>
      </c>
      <c r="E47" s="69">
        <f t="shared" si="14"/>
        <v>209429.836882729</v>
      </c>
      <c r="F47" t="s">
        <v>37</v>
      </c>
      <c r="G47">
        <v>6746.1289164775599</v>
      </c>
      <c r="H47" t="e">
        <v>#VALUE!</v>
      </c>
      <c r="I47">
        <v>32.601190895921199</v>
      </c>
      <c r="J47">
        <v>0.792342541697174</v>
      </c>
      <c r="K47" s="73">
        <f t="shared" si="15"/>
        <v>33.669006073846688</v>
      </c>
      <c r="L47" s="74">
        <f t="shared" si="16"/>
        <v>0.792342541697174</v>
      </c>
      <c r="M47" t="s">
        <v>37</v>
      </c>
      <c r="N47">
        <v>2.78307498281E-4</v>
      </c>
      <c r="O47" t="e">
        <v>#VALUE!</v>
      </c>
      <c r="P47">
        <v>3.0643550240036E-2</v>
      </c>
      <c r="Q47">
        <v>7.5647123644699999E-4</v>
      </c>
      <c r="R47" s="90">
        <f t="shared" si="17"/>
        <v>2.9671687632031957E-2</v>
      </c>
      <c r="S47" s="90">
        <f t="shared" si="18"/>
        <v>7.5647123644699999E-4</v>
      </c>
      <c r="T47" s="91">
        <f t="shared" si="19"/>
        <v>1566.1489854414929</v>
      </c>
      <c r="U47" s="91">
        <f t="shared" si="20"/>
        <v>38.66218666560578</v>
      </c>
      <c r="V47" s="92">
        <f t="shared" si="21"/>
        <v>2.4686148651883857E-2</v>
      </c>
    </row>
    <row r="48" spans="1:22" x14ac:dyDescent="0.25">
      <c r="A48" s="88" t="s">
        <v>78</v>
      </c>
      <c r="B48" s="88" t="s">
        <v>37</v>
      </c>
      <c r="C48" s="88">
        <v>359540.31797746097</v>
      </c>
      <c r="D48" s="68" t="str">
        <f t="shared" si="13"/>
        <v>&lt; DL</v>
      </c>
      <c r="E48" s="69">
        <f t="shared" si="14"/>
        <v>359540.31797746097</v>
      </c>
      <c r="F48" t="s">
        <v>37</v>
      </c>
      <c r="G48">
        <v>11176.1321403292</v>
      </c>
      <c r="H48" t="e">
        <v>#VALUE!</v>
      </c>
      <c r="I48">
        <v>34.0152420204615</v>
      </c>
      <c r="J48">
        <v>0.91996595788462199</v>
      </c>
      <c r="K48" s="73">
        <f t="shared" si="15"/>
        <v>35.12937284550452</v>
      </c>
      <c r="L48" s="74">
        <f t="shared" si="16"/>
        <v>0.91996595788462199</v>
      </c>
      <c r="M48" t="s">
        <v>37</v>
      </c>
      <c r="N48">
        <v>2.7502670330600002E-4</v>
      </c>
      <c r="O48" t="e">
        <v>#VALUE!</v>
      </c>
      <c r="P48">
        <v>2.9371223035860001E-2</v>
      </c>
      <c r="Q48">
        <v>7.9032741675300001E-4</v>
      </c>
      <c r="R48" s="90">
        <f t="shared" si="17"/>
        <v>2.8439712385289057E-2</v>
      </c>
      <c r="S48" s="90">
        <f t="shared" si="18"/>
        <v>7.9032741675300001E-4</v>
      </c>
      <c r="T48" s="91">
        <f t="shared" si="19"/>
        <v>1502.0252471052941</v>
      </c>
      <c r="U48" s="91">
        <f t="shared" si="20"/>
        <v>40.416830173982405</v>
      </c>
      <c r="V48" s="92">
        <f t="shared" si="21"/>
        <v>2.6908222915609306E-2</v>
      </c>
    </row>
    <row r="49" spans="1:22" x14ac:dyDescent="0.25">
      <c r="A49" s="88" t="s">
        <v>79</v>
      </c>
      <c r="B49" s="88" t="s">
        <v>37</v>
      </c>
      <c r="C49" s="88">
        <v>154235.49608863899</v>
      </c>
      <c r="D49" s="68" t="str">
        <f t="shared" si="13"/>
        <v>&lt; DL</v>
      </c>
      <c r="E49" s="69">
        <f t="shared" si="14"/>
        <v>154235.49608863899</v>
      </c>
      <c r="F49" t="s">
        <v>37</v>
      </c>
      <c r="G49">
        <v>4277.9998342927502</v>
      </c>
      <c r="H49" t="e">
        <v>#VALUE!</v>
      </c>
      <c r="I49">
        <v>33.8119419178215</v>
      </c>
      <c r="J49">
        <v>0.71341978116496996</v>
      </c>
      <c r="K49" s="73">
        <f t="shared" si="15"/>
        <v>34.919413877672575</v>
      </c>
      <c r="L49" s="74">
        <f t="shared" si="16"/>
        <v>0.71341978116496996</v>
      </c>
      <c r="M49" t="s">
        <v>37</v>
      </c>
      <c r="N49">
        <v>2.5269975046700001E-4</v>
      </c>
      <c r="O49" t="e">
        <v>#VALUE!</v>
      </c>
      <c r="P49">
        <v>2.9618769483543E-2</v>
      </c>
      <c r="Q49">
        <v>6.5958256004900004E-4</v>
      </c>
      <c r="R49" s="90">
        <f t="shared" si="17"/>
        <v>2.8679407877897894E-2</v>
      </c>
      <c r="S49" s="90">
        <f t="shared" si="18"/>
        <v>6.5958256004900004E-4</v>
      </c>
      <c r="T49" s="91">
        <f t="shared" si="19"/>
        <v>1514.5073025165366</v>
      </c>
      <c r="U49" s="91">
        <f t="shared" si="20"/>
        <v>33.72667471421466</v>
      </c>
      <c r="V49" s="92">
        <f t="shared" si="21"/>
        <v>2.2269073683681632E-2</v>
      </c>
    </row>
    <row r="50" spans="1:22" x14ac:dyDescent="0.25">
      <c r="A50" s="88" t="s">
        <v>80</v>
      </c>
      <c r="B50" s="88">
        <v>40638.068488390199</v>
      </c>
      <c r="C50" s="88">
        <v>31029.031621355301</v>
      </c>
      <c r="D50" s="68">
        <f t="shared" si="13"/>
        <v>41969.122512521193</v>
      </c>
      <c r="E50" s="69">
        <f t="shared" si="14"/>
        <v>31029.031621355301</v>
      </c>
      <c r="F50">
        <v>1240.2867855048501</v>
      </c>
      <c r="G50">
        <v>949.71549771515197</v>
      </c>
      <c r="H50">
        <v>0.99715748980751762</v>
      </c>
      <c r="I50">
        <v>33.386080117535101</v>
      </c>
      <c r="J50">
        <v>0.91243857226060898</v>
      </c>
      <c r="K50" s="73">
        <f t="shared" si="15"/>
        <v>34.479603455217855</v>
      </c>
      <c r="L50" s="74">
        <f t="shared" si="16"/>
        <v>0.91243857226060898</v>
      </c>
      <c r="M50">
        <v>8.2053156419699999E-4</v>
      </c>
      <c r="N50">
        <v>6.2698671329699997E-4</v>
      </c>
      <c r="O50">
        <v>3.5766394259781273E-2</v>
      </c>
      <c r="P50">
        <v>2.9911807126266999E-2</v>
      </c>
      <c r="Q50">
        <v>8.7512369154600005E-4</v>
      </c>
      <c r="R50" s="90">
        <f t="shared" si="17"/>
        <v>2.8963151808716114E-2</v>
      </c>
      <c r="S50" s="90">
        <f t="shared" si="18"/>
        <v>8.7512369154600005E-4</v>
      </c>
      <c r="T50" s="91">
        <f t="shared" si="19"/>
        <v>1529.2794055183226</v>
      </c>
      <c r="U50" s="91">
        <f t="shared" si="20"/>
        <v>44.741818276410108</v>
      </c>
      <c r="V50" s="92">
        <f t="shared" si="21"/>
        <v>2.9256797753871307E-2</v>
      </c>
    </row>
    <row r="51" spans="1:22" x14ac:dyDescent="0.25">
      <c r="A51" s="88" t="s">
        <v>81</v>
      </c>
      <c r="B51" s="88" t="s">
        <v>37</v>
      </c>
      <c r="C51" s="88">
        <v>13816249.2419532</v>
      </c>
      <c r="D51" s="68" t="str">
        <f t="shared" si="13"/>
        <v>&lt; DL</v>
      </c>
      <c r="E51" s="69">
        <f t="shared" si="14"/>
        <v>13816249.2419532</v>
      </c>
      <c r="F51" t="s">
        <v>37</v>
      </c>
      <c r="G51">
        <v>299901.14589551301</v>
      </c>
      <c r="H51" t="e">
        <v>#VALUE!</v>
      </c>
      <c r="I51">
        <v>32.981024410571301</v>
      </c>
      <c r="J51">
        <v>0.92116525869810795</v>
      </c>
      <c r="K51" s="73">
        <f t="shared" si="15"/>
        <v>34.061280606167678</v>
      </c>
      <c r="L51" s="74">
        <f t="shared" si="16"/>
        <v>0.92116525869810795</v>
      </c>
      <c r="M51" t="s">
        <v>37</v>
      </c>
      <c r="N51">
        <v>8.4291085671999995E-5</v>
      </c>
      <c r="O51" t="e">
        <v>#VALUE!</v>
      </c>
      <c r="P51">
        <v>3.0333358902794001E-2</v>
      </c>
      <c r="Q51">
        <v>8.4212763748800002E-4</v>
      </c>
      <c r="R51" s="90">
        <f t="shared" si="17"/>
        <v>2.9371334037467643E-2</v>
      </c>
      <c r="S51" s="90">
        <f t="shared" si="18"/>
        <v>8.4212763748800002E-4</v>
      </c>
      <c r="T51" s="91">
        <f t="shared" si="19"/>
        <v>1550.5227956877056</v>
      </c>
      <c r="U51" s="91">
        <f t="shared" si="20"/>
        <v>43.04627466374999</v>
      </c>
      <c r="V51" s="92">
        <f t="shared" si="21"/>
        <v>2.7762426185200077E-2</v>
      </c>
    </row>
    <row r="52" spans="1:22" x14ac:dyDescent="0.25">
      <c r="A52" s="88" t="s">
        <v>82</v>
      </c>
      <c r="B52" s="88">
        <v>23255.990557311499</v>
      </c>
      <c r="C52" s="88">
        <v>14625.494836386701</v>
      </c>
      <c r="D52" s="68">
        <f t="shared" si="13"/>
        <v>24017.714255506096</v>
      </c>
      <c r="E52" s="69">
        <f t="shared" si="14"/>
        <v>14625.494836386701</v>
      </c>
      <c r="F52">
        <v>713.39782965971597</v>
      </c>
      <c r="G52">
        <v>450.042987247658</v>
      </c>
      <c r="H52">
        <v>0.99690439683107956</v>
      </c>
      <c r="I52">
        <v>33.311237509660302</v>
      </c>
      <c r="J52">
        <v>0.98454347349319404</v>
      </c>
      <c r="K52" s="73">
        <f t="shared" si="15"/>
        <v>34.402309462272513</v>
      </c>
      <c r="L52" s="74">
        <f t="shared" si="16"/>
        <v>0.98454347349319404</v>
      </c>
      <c r="M52">
        <v>1.430350314742E-3</v>
      </c>
      <c r="N52">
        <v>9.00616157407E-4</v>
      </c>
      <c r="O52">
        <v>4.6940402840216361E-2</v>
      </c>
      <c r="P52">
        <v>3.0062423202414E-2</v>
      </c>
      <c r="Q52">
        <v>8.9946515377099996E-4</v>
      </c>
      <c r="R52" s="90">
        <f t="shared" si="17"/>
        <v>2.91089910841522E-2</v>
      </c>
      <c r="S52" s="90">
        <f t="shared" si="18"/>
        <v>8.9946515377099996E-4</v>
      </c>
      <c r="T52" s="91">
        <f t="shared" si="19"/>
        <v>1536.8704158431478</v>
      </c>
      <c r="U52" s="91">
        <f t="shared" si="20"/>
        <v>45.983032558781041</v>
      </c>
      <c r="V52" s="92">
        <f t="shared" si="21"/>
        <v>2.9919915228216642E-2</v>
      </c>
    </row>
    <row r="53" spans="1:22" x14ac:dyDescent="0.25">
      <c r="A53" s="88" t="s">
        <v>83</v>
      </c>
      <c r="B53" s="88" t="s">
        <v>37</v>
      </c>
      <c r="C53" s="88">
        <v>3171580.5095576202</v>
      </c>
      <c r="D53" s="68" t="str">
        <f t="shared" si="13"/>
        <v>&lt; DL</v>
      </c>
      <c r="E53" s="69">
        <f t="shared" si="14"/>
        <v>3171580.5095576202</v>
      </c>
      <c r="F53" t="s">
        <v>37</v>
      </c>
      <c r="G53">
        <v>88094.1918307374</v>
      </c>
      <c r="H53" t="e">
        <v>#VALUE!</v>
      </c>
      <c r="I53">
        <v>33.267724724381502</v>
      </c>
      <c r="J53">
        <v>0.99221987144387402</v>
      </c>
      <c r="K53" s="73">
        <f t="shared" si="15"/>
        <v>34.357371464868706</v>
      </c>
      <c r="L53" s="74">
        <f t="shared" si="16"/>
        <v>0.99221987144387402</v>
      </c>
      <c r="M53" t="s">
        <v>37</v>
      </c>
      <c r="N53">
        <v>1.51782385176E-4</v>
      </c>
      <c r="O53" t="e">
        <v>#VALUE!</v>
      </c>
      <c r="P53">
        <v>3.0040045738677999E-2</v>
      </c>
      <c r="Q53">
        <v>9.1182410314200003E-4</v>
      </c>
      <c r="R53" s="90">
        <f t="shared" si="17"/>
        <v>2.9087323323440054E-2</v>
      </c>
      <c r="S53" s="90">
        <f t="shared" si="18"/>
        <v>9.1182410314200003E-4</v>
      </c>
      <c r="T53" s="91">
        <f t="shared" si="19"/>
        <v>1535.742665644254</v>
      </c>
      <c r="U53" s="91">
        <f t="shared" si="20"/>
        <v>46.61534775744326</v>
      </c>
      <c r="V53" s="92">
        <f t="shared" si="21"/>
        <v>3.035361900158437E-2</v>
      </c>
    </row>
    <row r="54" spans="1:22" x14ac:dyDescent="0.25">
      <c r="A54" s="88" t="s">
        <v>84</v>
      </c>
      <c r="B54" s="88">
        <v>41346.479075408897</v>
      </c>
      <c r="C54" s="88">
        <v>34566.658929772202</v>
      </c>
      <c r="D54" s="68">
        <f t="shared" si="13"/>
        <v>42700.736288019616</v>
      </c>
      <c r="E54" s="69">
        <f t="shared" si="14"/>
        <v>34566.658929772202</v>
      </c>
      <c r="F54">
        <v>1284.2244878844399</v>
      </c>
      <c r="G54">
        <v>1075.96858086413</v>
      </c>
      <c r="H54">
        <v>0.99783843718575693</v>
      </c>
      <c r="I54">
        <v>32.857976626788599</v>
      </c>
      <c r="J54">
        <v>0.96214488949763</v>
      </c>
      <c r="K54" s="73">
        <f t="shared" si="15"/>
        <v>33.934202531235407</v>
      </c>
      <c r="L54" s="74">
        <f t="shared" si="16"/>
        <v>0.96214488949763</v>
      </c>
      <c r="M54">
        <v>7.9496308858200001E-4</v>
      </c>
      <c r="N54">
        <v>6.6502469496700003E-4</v>
      </c>
      <c r="O54">
        <v>3.5003288906405423E-2</v>
      </c>
      <c r="P54">
        <v>3.0463232915091999E-2</v>
      </c>
      <c r="Q54">
        <v>9.8336265851E-4</v>
      </c>
      <c r="R54" s="90">
        <f t="shared" si="17"/>
        <v>2.9497089085242432E-2</v>
      </c>
      <c r="S54" s="90">
        <f t="shared" si="18"/>
        <v>9.8336265851E-4</v>
      </c>
      <c r="T54" s="91">
        <f t="shared" si="19"/>
        <v>1557.065879930509</v>
      </c>
      <c r="U54" s="91">
        <f t="shared" si="20"/>
        <v>50.262572177791249</v>
      </c>
      <c r="V54" s="92">
        <f t="shared" si="21"/>
        <v>3.2280311851695345E-2</v>
      </c>
    </row>
    <row r="55" spans="1:22" x14ac:dyDescent="0.25">
      <c r="A55" s="88" t="s">
        <v>85</v>
      </c>
      <c r="B55" s="88">
        <v>40889.838128202297</v>
      </c>
      <c r="C55" s="88">
        <v>34386.2594341886</v>
      </c>
      <c r="D55" s="68">
        <f t="shared" si="13"/>
        <v>42229.138582458814</v>
      </c>
      <c r="E55" s="69">
        <f t="shared" si="14"/>
        <v>34386.2594341886</v>
      </c>
      <c r="F55">
        <v>1269.9892493269999</v>
      </c>
      <c r="G55">
        <v>1070.4245577028801</v>
      </c>
      <c r="H55">
        <v>0.9977311343133265</v>
      </c>
      <c r="I55">
        <v>32.8887899204855</v>
      </c>
      <c r="J55">
        <v>0.97374928800761695</v>
      </c>
      <c r="K55" s="73">
        <f t="shared" si="15"/>
        <v>33.966025079557284</v>
      </c>
      <c r="L55" s="74">
        <f t="shared" si="16"/>
        <v>0.97374928800761695</v>
      </c>
      <c r="M55">
        <v>8.0259659040499999E-4</v>
      </c>
      <c r="N55">
        <v>6.7537303475899999E-4</v>
      </c>
      <c r="O55">
        <v>3.5184618952014093E-2</v>
      </c>
      <c r="P55">
        <v>3.0429928419957002E-2</v>
      </c>
      <c r="Q55">
        <v>8.9515636011399996E-4</v>
      </c>
      <c r="R55" s="90">
        <f t="shared" si="17"/>
        <v>2.9464840844792242E-2</v>
      </c>
      <c r="S55" s="90">
        <f t="shared" si="18"/>
        <v>8.9515636011399996E-4</v>
      </c>
      <c r="T55" s="91">
        <f t="shared" si="19"/>
        <v>1555.3880675894966</v>
      </c>
      <c r="U55" s="91">
        <f t="shared" si="20"/>
        <v>45.754807633232332</v>
      </c>
      <c r="V55" s="92">
        <f t="shared" si="21"/>
        <v>2.9416972257053538E-2</v>
      </c>
    </row>
    <row r="56" spans="1:22" x14ac:dyDescent="0.25">
      <c r="A56" s="88" t="s">
        <v>86</v>
      </c>
      <c r="B56" s="88" t="s">
        <v>37</v>
      </c>
      <c r="C56" s="88">
        <v>1230148.3150762899</v>
      </c>
      <c r="D56" s="68" t="str">
        <f t="shared" si="13"/>
        <v>&lt; DL</v>
      </c>
      <c r="E56" s="69">
        <f t="shared" si="14"/>
        <v>1230148.3150762899</v>
      </c>
      <c r="F56" t="s">
        <v>37</v>
      </c>
      <c r="G56">
        <v>33984.982095138199</v>
      </c>
      <c r="H56" t="e">
        <v>#VALUE!</v>
      </c>
      <c r="I56">
        <v>33.320622874130301</v>
      </c>
      <c r="J56">
        <v>0.97350592640434197</v>
      </c>
      <c r="K56" s="73">
        <f t="shared" si="15"/>
        <v>34.412002233752993</v>
      </c>
      <c r="L56" s="74">
        <f t="shared" si="16"/>
        <v>0.97350592640434197</v>
      </c>
      <c r="M56" t="s">
        <v>37</v>
      </c>
      <c r="N56">
        <v>2.0214092419799999E-4</v>
      </c>
      <c r="O56" t="e">
        <v>#VALUE!</v>
      </c>
      <c r="P56">
        <v>2.9941858911034999E-2</v>
      </c>
      <c r="Q56">
        <v>1.0248476655120001E-3</v>
      </c>
      <c r="R56" s="90">
        <f t="shared" si="17"/>
        <v>2.8992250498764638E-2</v>
      </c>
      <c r="S56" s="90">
        <f t="shared" si="18"/>
        <v>1.0248476655120001E-3</v>
      </c>
      <c r="T56" s="91">
        <f t="shared" si="19"/>
        <v>1530.7940934225753</v>
      </c>
      <c r="U56" s="91">
        <f t="shared" si="20"/>
        <v>52.395903597204381</v>
      </c>
      <c r="V56" s="92">
        <f t="shared" si="21"/>
        <v>3.4227923809175886E-2</v>
      </c>
    </row>
    <row r="57" spans="1:22" x14ac:dyDescent="0.25">
      <c r="A57" s="88" t="s">
        <v>87</v>
      </c>
      <c r="B57" s="88">
        <v>79350.189291042203</v>
      </c>
      <c r="C57" s="88">
        <v>95090.5583834266</v>
      </c>
      <c r="D57" s="68">
        <f t="shared" si="13"/>
        <v>81949.215098618952</v>
      </c>
      <c r="E57" s="69">
        <f t="shared" si="14"/>
        <v>95090.5583834266</v>
      </c>
      <c r="F57">
        <v>2190.0203451288999</v>
      </c>
      <c r="G57">
        <v>2480.3459281004798</v>
      </c>
      <c r="H57">
        <v>0.94509327995468895</v>
      </c>
      <c r="I57">
        <v>32.915422397393797</v>
      </c>
      <c r="J57">
        <v>0.99605760199993099</v>
      </c>
      <c r="K57" s="73">
        <f t="shared" si="15"/>
        <v>33.993529873159751</v>
      </c>
      <c r="L57" s="74">
        <f t="shared" si="16"/>
        <v>0.99605760199993099</v>
      </c>
      <c r="M57">
        <v>3.6579577884400001E-4</v>
      </c>
      <c r="N57">
        <v>4.66289534682E-4</v>
      </c>
      <c r="O57">
        <v>2.3739307333294019E-2</v>
      </c>
      <c r="P57">
        <v>3.0394344205128002E-2</v>
      </c>
      <c r="Q57">
        <v>1.0546733378579999E-3</v>
      </c>
      <c r="R57" s="90">
        <f t="shared" si="17"/>
        <v>2.9430385186137595E-2</v>
      </c>
      <c r="S57" s="90">
        <f t="shared" si="18"/>
        <v>1.0546733378579999E-3</v>
      </c>
      <c r="T57" s="91">
        <f t="shared" si="19"/>
        <v>1553.5953495549825</v>
      </c>
      <c r="U57" s="91">
        <f t="shared" si="20"/>
        <v>53.909226727759865</v>
      </c>
      <c r="V57" s="92">
        <f t="shared" si="21"/>
        <v>3.4699657631700444E-2</v>
      </c>
    </row>
    <row r="58" spans="1:22" x14ac:dyDescent="0.25">
      <c r="A58" s="88" t="s">
        <v>88</v>
      </c>
      <c r="B58" s="88">
        <v>161371.61553917601</v>
      </c>
      <c r="C58" s="88">
        <v>276053.01709311898</v>
      </c>
      <c r="D58" s="68">
        <f t="shared" si="13"/>
        <v>166657.16050313765</v>
      </c>
      <c r="E58" s="69">
        <f t="shared" si="14"/>
        <v>276053.01709311898</v>
      </c>
      <c r="F58">
        <v>4947.5711240851497</v>
      </c>
      <c r="G58">
        <v>8492.9068457761696</v>
      </c>
      <c r="H58">
        <v>0.99655445920191987</v>
      </c>
      <c r="I58">
        <v>33.264128198640897</v>
      </c>
      <c r="J58">
        <v>1.0144658318531501</v>
      </c>
      <c r="K58" s="73">
        <f t="shared" si="15"/>
        <v>34.353657138990499</v>
      </c>
      <c r="L58" s="74">
        <f t="shared" si="16"/>
        <v>1.0144658318531501</v>
      </c>
      <c r="M58">
        <v>2.06434640685E-4</v>
      </c>
      <c r="N58">
        <v>3.5321100011300003E-4</v>
      </c>
      <c r="O58">
        <v>1.7824183053220241E-2</v>
      </c>
      <c r="P58">
        <v>3.0057590843252002E-2</v>
      </c>
      <c r="Q58">
        <v>9.9440677091699992E-4</v>
      </c>
      <c r="R58" s="90">
        <f t="shared" si="17"/>
        <v>2.9104311983641409E-2</v>
      </c>
      <c r="S58" s="90">
        <f t="shared" si="18"/>
        <v>9.9440677091699992E-4</v>
      </c>
      <c r="T58" s="91">
        <f t="shared" si="19"/>
        <v>1536.6268829259234</v>
      </c>
      <c r="U58" s="91">
        <f t="shared" si="20"/>
        <v>50.836814724213632</v>
      </c>
      <c r="V58" s="92">
        <f t="shared" si="21"/>
        <v>3.3083382367627326E-2</v>
      </c>
    </row>
    <row r="59" spans="1:22" x14ac:dyDescent="0.25">
      <c r="A59" s="88" t="s">
        <v>89</v>
      </c>
      <c r="B59" s="88">
        <v>62130.132156391097</v>
      </c>
      <c r="C59" s="88">
        <v>67712.367170027195</v>
      </c>
      <c r="D59" s="68">
        <f t="shared" si="13"/>
        <v>64165.134446182034</v>
      </c>
      <c r="E59" s="69">
        <f t="shared" si="14"/>
        <v>67712.367170027195</v>
      </c>
      <c r="F59">
        <v>1887.7130490383699</v>
      </c>
      <c r="G59">
        <v>2060.8393440977202</v>
      </c>
      <c r="H59">
        <v>0.9982919295798276</v>
      </c>
      <c r="I59">
        <v>33.439621837818699</v>
      </c>
      <c r="J59">
        <v>1.04837289904977</v>
      </c>
      <c r="K59" s="73">
        <f t="shared" si="15"/>
        <v>34.534898874062762</v>
      </c>
      <c r="L59" s="74">
        <f t="shared" si="16"/>
        <v>1.04837289904977</v>
      </c>
      <c r="M59">
        <v>5.3942439941300001E-4</v>
      </c>
      <c r="N59">
        <v>5.8811857511100005E-4</v>
      </c>
      <c r="O59">
        <v>2.8755446705962862E-2</v>
      </c>
      <c r="P59">
        <v>2.9892540891994002E-2</v>
      </c>
      <c r="Q59">
        <v>1.090525306856E-3</v>
      </c>
      <c r="R59" s="90">
        <f t="shared" si="17"/>
        <v>2.894449660457965E-2</v>
      </c>
      <c r="S59" s="90">
        <f t="shared" si="18"/>
        <v>1.090525306856E-3</v>
      </c>
      <c r="T59" s="91">
        <f t="shared" si="19"/>
        <v>1528.3083148022138</v>
      </c>
      <c r="U59" s="91">
        <f t="shared" si="20"/>
        <v>55.755009251041443</v>
      </c>
      <c r="V59" s="92">
        <f t="shared" si="21"/>
        <v>3.6481519279214933E-2</v>
      </c>
    </row>
    <row r="60" spans="1:22" x14ac:dyDescent="0.25">
      <c r="A60" s="88" t="s">
        <v>90</v>
      </c>
      <c r="B60" s="88">
        <v>7158.8664279266604</v>
      </c>
      <c r="C60" s="88">
        <v>1719.23750199858</v>
      </c>
      <c r="D60" s="68">
        <f t="shared" si="13"/>
        <v>7393.3470103350082</v>
      </c>
      <c r="E60" s="69">
        <f t="shared" si="14"/>
        <v>1719.23750199858</v>
      </c>
      <c r="F60">
        <v>216.10457147989601</v>
      </c>
      <c r="G60">
        <v>51.909552432287903</v>
      </c>
      <c r="H60">
        <v>0.99978884366791554</v>
      </c>
      <c r="I60">
        <v>33.347235420297999</v>
      </c>
      <c r="J60">
        <v>0.70059394632085603</v>
      </c>
      <c r="K60" s="73">
        <f t="shared" si="15"/>
        <v>34.439486443805968</v>
      </c>
      <c r="L60" s="74">
        <f t="shared" si="16"/>
        <v>0.70059394632085603</v>
      </c>
      <c r="M60">
        <v>4.6899535267050001E-3</v>
      </c>
      <c r="N60">
        <v>1.1274682515329999E-3</v>
      </c>
      <c r="O60">
        <v>8.7391815727506969E-2</v>
      </c>
      <c r="P60">
        <v>2.9953489939262001E-2</v>
      </c>
      <c r="Q60">
        <v>6.4410575386400005E-4</v>
      </c>
      <c r="R60" s="90">
        <f t="shared" si="17"/>
        <v>2.9003512648015872E-2</v>
      </c>
      <c r="S60" s="90">
        <f t="shared" si="18"/>
        <v>6.4410575386400005E-4</v>
      </c>
      <c r="T60" s="91">
        <f t="shared" si="19"/>
        <v>1531.3803159181009</v>
      </c>
      <c r="U60" s="91">
        <f t="shared" si="20"/>
        <v>32.930081764663356</v>
      </c>
      <c r="V60" s="92">
        <f t="shared" si="21"/>
        <v>2.1503529477536053E-2</v>
      </c>
    </row>
    <row r="61" spans="1:22" x14ac:dyDescent="0.25">
      <c r="A61" s="88" t="s">
        <v>91</v>
      </c>
      <c r="B61" s="88">
        <v>15567.189689704601</v>
      </c>
      <c r="C61" s="88">
        <v>8515.3411799019395</v>
      </c>
      <c r="D61" s="68">
        <f t="shared" si="13"/>
        <v>16077.075401591017</v>
      </c>
      <c r="E61" s="69">
        <f t="shared" si="14"/>
        <v>8515.3411799019395</v>
      </c>
      <c r="F61">
        <v>437.77622247987699</v>
      </c>
      <c r="G61">
        <v>231.432252137207</v>
      </c>
      <c r="H61">
        <v>0.96645108123513201</v>
      </c>
      <c r="I61">
        <v>33.646189187161397</v>
      </c>
      <c r="J61">
        <v>1.0607287382774999</v>
      </c>
      <c r="K61" s="73">
        <f t="shared" si="15"/>
        <v>34.748232103572114</v>
      </c>
      <c r="L61" s="74">
        <f t="shared" si="16"/>
        <v>1.0607287382774999</v>
      </c>
      <c r="M61">
        <v>2.1632586265259999E-3</v>
      </c>
      <c r="N61">
        <v>1.185156246557E-3</v>
      </c>
      <c r="O61">
        <v>5.7544164279452109E-2</v>
      </c>
      <c r="P61">
        <v>2.9822603537875001E-2</v>
      </c>
      <c r="Q61">
        <v>9.54997269838E-4</v>
      </c>
      <c r="R61" s="90">
        <f t="shared" si="17"/>
        <v>2.8876777319151729E-2</v>
      </c>
      <c r="S61" s="90">
        <f t="shared" si="18"/>
        <v>9.54997269838E-4</v>
      </c>
      <c r="T61" s="91">
        <f t="shared" si="19"/>
        <v>1524.7830609812452</v>
      </c>
      <c r="U61" s="91">
        <f t="shared" si="20"/>
        <v>48.827516299271977</v>
      </c>
      <c r="V61" s="92">
        <f t="shared" si="21"/>
        <v>3.2022598852750869E-2</v>
      </c>
    </row>
    <row r="62" spans="1:22" x14ac:dyDescent="0.25">
      <c r="A62" s="88" t="s">
        <v>92</v>
      </c>
      <c r="B62" s="88" t="s">
        <v>37</v>
      </c>
      <c r="C62" s="88">
        <v>306150.31680268899</v>
      </c>
      <c r="D62" s="68" t="str">
        <f t="shared" si="13"/>
        <v>&lt; DL</v>
      </c>
      <c r="E62" s="69">
        <f t="shared" si="14"/>
        <v>306150.31680268899</v>
      </c>
      <c r="F62" t="s">
        <v>37</v>
      </c>
      <c r="G62">
        <v>10032.183225143801</v>
      </c>
      <c r="H62" t="e">
        <v>#VALUE!</v>
      </c>
      <c r="I62">
        <v>33.831428716760101</v>
      </c>
      <c r="J62">
        <v>0.72518619976190801</v>
      </c>
      <c r="K62" s="73">
        <f t="shared" si="15"/>
        <v>34.939538944695997</v>
      </c>
      <c r="L62" s="74">
        <f t="shared" si="16"/>
        <v>0.72518619976190801</v>
      </c>
      <c r="M62" t="s">
        <v>37</v>
      </c>
      <c r="N62">
        <v>2.05978708978E-4</v>
      </c>
      <c r="O62" t="e">
        <v>#VALUE!</v>
      </c>
      <c r="P62">
        <v>2.9515657696679999E-2</v>
      </c>
      <c r="Q62">
        <v>7.4565678225699998E-4</v>
      </c>
      <c r="R62" s="90">
        <f t="shared" si="17"/>
        <v>2.8579566289471812E-2</v>
      </c>
      <c r="S62" s="90">
        <f t="shared" si="18"/>
        <v>7.4565678225699998E-4</v>
      </c>
      <c r="T62" s="91">
        <f t="shared" si="19"/>
        <v>1509.3084416560855</v>
      </c>
      <c r="U62" s="91">
        <f t="shared" si="20"/>
        <v>38.129798346495754</v>
      </c>
      <c r="V62" s="92">
        <f t="shared" si="21"/>
        <v>2.5263092217690051E-2</v>
      </c>
    </row>
    <row r="63" spans="1:22" x14ac:dyDescent="0.25">
      <c r="A63" s="88" t="s">
        <v>93</v>
      </c>
      <c r="B63" s="88" t="s">
        <v>37</v>
      </c>
      <c r="C63" s="88">
        <v>72477.886905820706</v>
      </c>
      <c r="D63" s="68" t="str">
        <f t="shared" si="13"/>
        <v>&lt; DL</v>
      </c>
      <c r="E63" s="69">
        <f t="shared" si="14"/>
        <v>72477.886905820706</v>
      </c>
      <c r="F63" t="s">
        <v>37</v>
      </c>
      <c r="G63">
        <v>2289.3873055551799</v>
      </c>
      <c r="H63" t="e">
        <v>#VALUE!</v>
      </c>
      <c r="I63">
        <v>33.201107862213199</v>
      </c>
      <c r="J63">
        <v>0.77749148956355296</v>
      </c>
      <c r="K63" s="73">
        <f t="shared" si="15"/>
        <v>34.288572642637774</v>
      </c>
      <c r="L63" s="74">
        <f t="shared" si="16"/>
        <v>0.77749148956355296</v>
      </c>
      <c r="M63" t="s">
        <v>37</v>
      </c>
      <c r="N63">
        <v>3.76101091093E-4</v>
      </c>
      <c r="O63" t="e">
        <v>#VALUE!</v>
      </c>
      <c r="P63">
        <v>3.0103047889368999E-2</v>
      </c>
      <c r="Q63">
        <v>7.0091112742199995E-4</v>
      </c>
      <c r="R63" s="90">
        <f t="shared" si="17"/>
        <v>2.9148327355962605E-2</v>
      </c>
      <c r="S63" s="90">
        <f t="shared" si="18"/>
        <v>7.0091112742199995E-4</v>
      </c>
      <c r="T63" s="91">
        <f t="shared" si="19"/>
        <v>1538.9177050916753</v>
      </c>
      <c r="U63" s="91">
        <f t="shared" si="20"/>
        <v>35.831738621603499</v>
      </c>
      <c r="V63" s="92">
        <f t="shared" si="21"/>
        <v>2.3283726285720365E-2</v>
      </c>
    </row>
    <row r="64" spans="1:22" x14ac:dyDescent="0.25">
      <c r="A64" s="88" t="s">
        <v>94</v>
      </c>
      <c r="B64" s="88">
        <v>12158.4434205424</v>
      </c>
      <c r="C64" s="88">
        <v>4446.8265875229299</v>
      </c>
      <c r="D64" s="68">
        <f t="shared" si="13"/>
        <v>12556.679499274966</v>
      </c>
      <c r="E64" s="69">
        <f t="shared" si="14"/>
        <v>4446.8265875229299</v>
      </c>
      <c r="F64">
        <v>355.51476019861298</v>
      </c>
      <c r="G64">
        <v>130.27646440349301</v>
      </c>
      <c r="H64">
        <v>0.99807663359415588</v>
      </c>
      <c r="I64">
        <v>34.132282535412202</v>
      </c>
      <c r="J64">
        <v>0.83708161400944203</v>
      </c>
      <c r="K64" s="73">
        <f t="shared" si="15"/>
        <v>35.250246890300666</v>
      </c>
      <c r="L64" s="74">
        <f t="shared" si="16"/>
        <v>0.83708161400944203</v>
      </c>
      <c r="M64">
        <v>2.8107583085629998E-3</v>
      </c>
      <c r="N64">
        <v>1.0301058056369999E-3</v>
      </c>
      <c r="O64">
        <v>6.6918182864233594E-2</v>
      </c>
      <c r="P64">
        <v>2.9297889788827001E-2</v>
      </c>
      <c r="Q64">
        <v>7.8404013659399995E-4</v>
      </c>
      <c r="R64" s="90">
        <f t="shared" si="17"/>
        <v>2.8368704907958217E-2</v>
      </c>
      <c r="S64" s="90">
        <f t="shared" si="18"/>
        <v>7.8404013659399995E-4</v>
      </c>
      <c r="T64" s="91">
        <f t="shared" si="19"/>
        <v>1498.3270000444907</v>
      </c>
      <c r="U64" s="91">
        <f t="shared" si="20"/>
        <v>40.096693456242058</v>
      </c>
      <c r="V64" s="92">
        <f t="shared" si="21"/>
        <v>2.6760976379022364E-2</v>
      </c>
    </row>
    <row r="65" spans="1:22" x14ac:dyDescent="0.25">
      <c r="A65" s="88" t="s">
        <v>95</v>
      </c>
      <c r="B65" s="88">
        <v>28395.850686969101</v>
      </c>
      <c r="C65" s="88">
        <v>14463.772187703</v>
      </c>
      <c r="D65" s="68">
        <f t="shared" si="13"/>
        <v>29325.924697162551</v>
      </c>
      <c r="E65" s="69">
        <f t="shared" si="14"/>
        <v>14463.772187703</v>
      </c>
      <c r="F65">
        <v>724.14064090251804</v>
      </c>
      <c r="G65">
        <v>343.01078564818403</v>
      </c>
      <c r="H65">
        <v>0.92994693043830945</v>
      </c>
      <c r="I65">
        <v>34.274734133510002</v>
      </c>
      <c r="J65">
        <v>0.77140085142348302</v>
      </c>
      <c r="K65" s="73">
        <f t="shared" si="15"/>
        <v>35.397364329565264</v>
      </c>
      <c r="L65" s="74">
        <f t="shared" si="16"/>
        <v>0.77140085142348302</v>
      </c>
      <c r="M65">
        <v>1.311133153743E-3</v>
      </c>
      <c r="N65">
        <v>6.42024956581E-4</v>
      </c>
      <c r="O65">
        <v>4.5962210591993381E-2</v>
      </c>
      <c r="P65">
        <v>2.9137122969285001E-2</v>
      </c>
      <c r="Q65">
        <v>7.9701590851499998E-4</v>
      </c>
      <c r="R65" s="90">
        <f t="shared" si="17"/>
        <v>2.8213036820752931E-2</v>
      </c>
      <c r="S65" s="90">
        <f t="shared" si="18"/>
        <v>7.9701590851499998E-4</v>
      </c>
      <c r="T65" s="91">
        <f t="shared" si="19"/>
        <v>1490.2185229969361</v>
      </c>
      <c r="U65" s="91">
        <f t="shared" si="20"/>
        <v>40.763388727306122</v>
      </c>
      <c r="V65" s="92">
        <f t="shared" si="21"/>
        <v>2.7353967286172252E-2</v>
      </c>
    </row>
    <row r="66" spans="1:22" x14ac:dyDescent="0.25">
      <c r="A66" s="88" t="s">
        <v>96</v>
      </c>
      <c r="B66" s="88">
        <v>33390.8778329169</v>
      </c>
      <c r="C66" s="88">
        <v>19135.985424212398</v>
      </c>
      <c r="D66" s="68">
        <f t="shared" si="13"/>
        <v>34484.558314346963</v>
      </c>
      <c r="E66" s="69">
        <f t="shared" si="14"/>
        <v>19135.985424212398</v>
      </c>
      <c r="F66">
        <v>979.78058753542496</v>
      </c>
      <c r="G66">
        <v>561.75025755086904</v>
      </c>
      <c r="H66">
        <v>0.99955925610811969</v>
      </c>
      <c r="I66">
        <v>34.012457686670601</v>
      </c>
      <c r="J66">
        <v>0.79043690005325595</v>
      </c>
      <c r="K66" s="73">
        <f t="shared" si="15"/>
        <v>35.126497314005782</v>
      </c>
      <c r="L66" s="74">
        <f t="shared" si="16"/>
        <v>0.79043690005325595</v>
      </c>
      <c r="M66">
        <v>1.0468275031400001E-3</v>
      </c>
      <c r="N66">
        <v>5.9791620085399998E-4</v>
      </c>
      <c r="O66">
        <v>4.0687780039931593E-2</v>
      </c>
      <c r="P66">
        <v>2.9399956291225E-2</v>
      </c>
      <c r="Q66">
        <v>7.5203192308099999E-4</v>
      </c>
      <c r="R66" s="90">
        <f t="shared" si="17"/>
        <v>2.8467534363198384E-2</v>
      </c>
      <c r="S66" s="90">
        <f t="shared" si="18"/>
        <v>7.5203192308099999E-4</v>
      </c>
      <c r="T66" s="91">
        <f t="shared" si="19"/>
        <v>1503.4742156945424</v>
      </c>
      <c r="U66" s="91">
        <f t="shared" si="20"/>
        <v>38.457900907455873</v>
      </c>
      <c r="V66" s="92">
        <f t="shared" si="21"/>
        <v>2.5579355140247569E-2</v>
      </c>
    </row>
    <row r="67" spans="1:22" x14ac:dyDescent="0.25">
      <c r="A67" s="88" t="s">
        <v>97</v>
      </c>
      <c r="B67" s="88">
        <v>97004.676503656505</v>
      </c>
      <c r="C67" s="88">
        <v>127334.246326824</v>
      </c>
      <c r="D67" s="68">
        <f t="shared" si="13"/>
        <v>100181.95509544305</v>
      </c>
      <c r="E67" s="69">
        <f t="shared" si="14"/>
        <v>127334.246326824</v>
      </c>
      <c r="F67">
        <v>3081.3699465500899</v>
      </c>
      <c r="G67">
        <v>4082.02858540338</v>
      </c>
      <c r="H67">
        <v>0.99087837681391067</v>
      </c>
      <c r="I67">
        <v>32.687556860082502</v>
      </c>
      <c r="J67">
        <v>0.98376557822171795</v>
      </c>
      <c r="K67" s="73">
        <f t="shared" si="15"/>
        <v>33.758200857595654</v>
      </c>
      <c r="L67" s="74">
        <f t="shared" si="16"/>
        <v>0.98376557822171795</v>
      </c>
      <c r="M67">
        <v>3.3731009865499998E-4</v>
      </c>
      <c r="N67">
        <v>4.43125441655E-4</v>
      </c>
      <c r="O67">
        <v>2.2909299988653643E-2</v>
      </c>
      <c r="P67">
        <v>3.0527462715094999E-2</v>
      </c>
      <c r="Q67">
        <v>9.1054302632899995E-4</v>
      </c>
      <c r="R67" s="90">
        <f t="shared" si="17"/>
        <v>2.9559281832082417E-2</v>
      </c>
      <c r="S67" s="90">
        <f t="shared" si="18"/>
        <v>9.1054302632899995E-4</v>
      </c>
      <c r="T67" s="91">
        <f t="shared" si="19"/>
        <v>1560.3014974620783</v>
      </c>
      <c r="U67" s="91">
        <f t="shared" si="20"/>
        <v>46.539133001128292</v>
      </c>
      <c r="V67" s="92">
        <f t="shared" si="21"/>
        <v>2.9827012969497829E-2</v>
      </c>
    </row>
  </sheetData>
  <mergeCells count="5">
    <mergeCell ref="D1:S1"/>
    <mergeCell ref="T1:V1"/>
    <mergeCell ref="D3:I3"/>
    <mergeCell ref="K3:Q3"/>
    <mergeCell ref="R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 (and bast) samples 24_01_22</vt:lpstr>
      <vt:lpstr>apatite standards 24_01_22</vt:lpstr>
      <vt:lpstr>apatite samples 24_03_22</vt:lpstr>
      <vt:lpstr>apatite standards 24_03_22</vt:lpstr>
      <vt:lpstr>Carbonate samples 13_04_22</vt:lpstr>
      <vt:lpstr>Carbonate standards 13_04_22</vt:lpstr>
      <vt:lpstr>carbonate samples 18_03_22</vt:lpstr>
      <vt:lpstr>carbonate standards 18_03_22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AFT Group</dc:creator>
  <cp:lastModifiedBy>Alexander David Simpson</cp:lastModifiedBy>
  <dcterms:created xsi:type="dcterms:W3CDTF">2022-12-03T05:39:00Z</dcterms:created>
  <dcterms:modified xsi:type="dcterms:W3CDTF">2023-01-18T00:39:58Z</dcterms:modified>
</cp:coreProperties>
</file>